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9.2024 - Se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LIQUIDAÇÃO'!$A$4:$R$568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ELABORAÇÃO'!$A$4:$AE$212</definedName>
    <definedName name="_xlnm._FilterDatabase" localSheetId="1" hidden="1">'PLANILHA PARA PUBLICAÇÃO'!$A$3:$V$191</definedName>
    <definedName name="_xlnm.Print_Area" localSheetId="1">'PLANILHA PARA PUBLICAÇÃO'!$A$1:$U$206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60" i="1" l="1"/>
  <c r="S139" i="1"/>
  <c r="S53" i="1"/>
  <c r="S49" i="1"/>
  <c r="T40" i="1"/>
  <c r="S40" i="1"/>
  <c r="S32" i="1"/>
  <c r="V6" i="1" l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143" i="3" l="1"/>
  <c r="V189" i="3"/>
  <c r="V156" i="3"/>
  <c r="V168" i="3"/>
  <c r="V173" i="3"/>
  <c r="V151" i="3"/>
  <c r="V157" i="3"/>
  <c r="V152" i="3"/>
  <c r="V7" i="3"/>
  <c r="V144" i="3"/>
  <c r="V145" i="3"/>
  <c r="V158" i="3"/>
  <c r="V46" i="3"/>
  <c r="V5" i="3"/>
  <c r="V8" i="3"/>
  <c r="V146" i="3"/>
  <c r="V135" i="3"/>
  <c r="V159" i="3"/>
  <c r="V116" i="3"/>
  <c r="V9" i="3"/>
  <c r="V10" i="3"/>
  <c r="V117" i="3"/>
  <c r="V118" i="3"/>
  <c r="V160" i="3"/>
  <c r="V119" i="3"/>
  <c r="V136" i="3"/>
  <c r="V120" i="3"/>
  <c r="V121" i="3"/>
  <c r="V122" i="3"/>
  <c r="V123" i="3"/>
  <c r="V124" i="3"/>
  <c r="V147" i="3"/>
  <c r="V169" i="3"/>
  <c r="V177" i="3"/>
  <c r="V180" i="3"/>
  <c r="V137" i="3"/>
  <c r="V138" i="3"/>
  <c r="V178" i="3"/>
  <c r="V148" i="3"/>
  <c r="V190" i="3"/>
  <c r="V6" i="3"/>
  <c r="V125" i="3"/>
  <c r="V174" i="3"/>
  <c r="V126" i="3"/>
  <c r="V127" i="3"/>
  <c r="V11" i="3"/>
  <c r="V175" i="3"/>
  <c r="V12" i="3"/>
  <c r="V153" i="3"/>
  <c r="V161" i="3"/>
  <c r="V176" i="3"/>
  <c r="V181" i="3"/>
  <c r="V154" i="3"/>
  <c r="V170" i="3"/>
  <c r="V155" i="3"/>
  <c r="V13" i="3"/>
  <c r="V162" i="3"/>
  <c r="V163" i="3"/>
  <c r="V128" i="3"/>
  <c r="V47" i="3"/>
  <c r="V48" i="3"/>
  <c r="V49" i="3"/>
  <c r="V107" i="3"/>
  <c r="V16" i="3"/>
  <c r="V17" i="3"/>
  <c r="V18" i="3"/>
  <c r="V50" i="3"/>
  <c r="V19" i="3"/>
  <c r="V20" i="3"/>
  <c r="V51" i="3"/>
  <c r="V52" i="3"/>
  <c r="V21" i="3"/>
  <c r="V53" i="3"/>
  <c r="V22" i="3"/>
  <c r="V54" i="3"/>
  <c r="V55" i="3"/>
  <c r="V56" i="3"/>
  <c r="V57" i="3"/>
  <c r="V23" i="3"/>
  <c r="V24" i="3"/>
  <c r="V58" i="3"/>
  <c r="V59" i="3"/>
  <c r="V60" i="3"/>
  <c r="V61" i="3"/>
  <c r="V25" i="3"/>
  <c r="V62" i="3"/>
  <c r="V63" i="3"/>
  <c r="V64" i="3"/>
  <c r="V65" i="3"/>
  <c r="V66" i="3"/>
  <c r="V67" i="3"/>
  <c r="V26" i="3"/>
  <c r="V68" i="3"/>
  <c r="V69" i="3"/>
  <c r="V108" i="3"/>
  <c r="V70" i="3"/>
  <c r="V71" i="3"/>
  <c r="V27" i="3"/>
  <c r="V28" i="3"/>
  <c r="V109" i="3"/>
  <c r="V72" i="3"/>
  <c r="V73" i="3"/>
  <c r="V74" i="3"/>
  <c r="V75" i="3"/>
  <c r="V110" i="3"/>
  <c r="V76" i="3"/>
  <c r="V77" i="3"/>
  <c r="V111" i="3"/>
  <c r="V78" i="3"/>
  <c r="V79" i="3"/>
  <c r="V112" i="3"/>
  <c r="V80" i="3"/>
  <c r="V81" i="3"/>
  <c r="V29" i="3"/>
  <c r="V139" i="3"/>
  <c r="V82" i="3"/>
  <c r="V83" i="3"/>
  <c r="V84" i="3"/>
  <c r="V85" i="3"/>
  <c r="V86" i="3"/>
  <c r="V129" i="3"/>
  <c r="V130" i="3"/>
  <c r="V131" i="3"/>
  <c r="V164" i="3"/>
  <c r="V87" i="3"/>
  <c r="V88" i="3"/>
  <c r="V140" i="3"/>
  <c r="V171" i="3"/>
  <c r="V132" i="3"/>
  <c r="V30" i="3"/>
  <c r="V89" i="3"/>
  <c r="V90" i="3"/>
  <c r="V31" i="3"/>
  <c r="V91" i="3"/>
  <c r="V32" i="3"/>
  <c r="V33" i="3"/>
  <c r="V34" i="3"/>
  <c r="V35" i="3"/>
  <c r="V36" i="3"/>
  <c r="V92" i="3"/>
  <c r="V93" i="3"/>
  <c r="V37" i="3"/>
  <c r="V94" i="3"/>
  <c r="V113" i="3"/>
  <c r="V95" i="3"/>
  <c r="V38" i="3"/>
  <c r="V39" i="3"/>
  <c r="V40" i="3"/>
  <c r="V114" i="3"/>
  <c r="V96" i="3"/>
  <c r="V115" i="3"/>
  <c r="V97" i="3"/>
  <c r="V98" i="3"/>
  <c r="V99" i="3"/>
  <c r="V184" i="3"/>
  <c r="V100" i="3"/>
  <c r="V101" i="3"/>
  <c r="V102" i="3"/>
  <c r="V14" i="3"/>
  <c r="V15" i="3"/>
  <c r="V103" i="3"/>
  <c r="V133" i="3"/>
  <c r="V149" i="3"/>
  <c r="V4" i="3"/>
  <c r="V165" i="3"/>
  <c r="V179" i="3"/>
  <c r="V104" i="3"/>
  <c r="V134" i="3"/>
  <c r="V41" i="3"/>
  <c r="V42" i="3"/>
  <c r="V105" i="3"/>
  <c r="V141" i="3"/>
  <c r="V166" i="3"/>
  <c r="V43" i="3"/>
  <c r="V106" i="3"/>
  <c r="V44" i="3"/>
  <c r="V182" i="3"/>
  <c r="V183" i="3"/>
  <c r="V185" i="3"/>
  <c r="V186" i="3"/>
  <c r="V187" i="3"/>
  <c r="V188" i="3"/>
  <c r="V150" i="3"/>
  <c r="V45" i="3"/>
  <c r="V167" i="3"/>
  <c r="V172" i="3"/>
  <c r="V191" i="3"/>
  <c r="V142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V5" i="1" l="1"/>
  <c r="F5" i="1"/>
  <c r="I5" i="1" l="1"/>
  <c r="R5" i="2"/>
  <c r="R567" i="2"/>
  <c r="R568" i="2"/>
  <c r="F76" i="3" l="1"/>
  <c r="F101" i="3"/>
  <c r="F102" i="3"/>
  <c r="F168" i="3"/>
  <c r="F176" i="3"/>
  <c r="F77" i="3"/>
  <c r="F145" i="3"/>
  <c r="F181" i="3"/>
  <c r="F154" i="3"/>
  <c r="F170" i="3"/>
  <c r="F155" i="3"/>
  <c r="F111" i="3"/>
  <c r="F13" i="3"/>
  <c r="F14" i="3"/>
  <c r="F162" i="3"/>
  <c r="F78" i="3"/>
  <c r="F79" i="3"/>
  <c r="F163" i="3"/>
  <c r="F128" i="3"/>
  <c r="F112" i="3"/>
  <c r="F47" i="3"/>
  <c r="F80" i="3"/>
  <c r="F81" i="3"/>
  <c r="F29" i="3"/>
  <c r="F48" i="3"/>
  <c r="F139" i="3"/>
  <c r="F82" i="3"/>
  <c r="F83" i="3"/>
  <c r="F49" i="3"/>
  <c r="F107" i="3"/>
  <c r="F167" i="3"/>
  <c r="F16" i="3"/>
  <c r="F17" i="3"/>
  <c r="F84" i="3"/>
  <c r="F18" i="3"/>
  <c r="F98" i="3"/>
  <c r="F50" i="3"/>
  <c r="F85" i="3"/>
  <c r="F19" i="3"/>
  <c r="F134" i="3"/>
  <c r="F173" i="3"/>
  <c r="F15" i="3"/>
  <c r="F151" i="3"/>
  <c r="F103" i="3"/>
  <c r="F86" i="3"/>
  <c r="F99" i="3"/>
  <c r="F133" i="3"/>
  <c r="F41" i="3"/>
  <c r="F42" i="3"/>
  <c r="F129" i="3"/>
  <c r="F187" i="3"/>
  <c r="F32" i="3"/>
  <c r="F20" i="3"/>
  <c r="F51" i="3"/>
  <c r="F52" i="3"/>
  <c r="F188" i="3"/>
  <c r="F157" i="3"/>
  <c r="F46" i="3" l="1"/>
  <c r="F5" i="3"/>
  <c r="F149" i="3"/>
  <c r="F44" i="3"/>
  <c r="F39" i="3"/>
  <c r="F40" i="3"/>
  <c r="F150" i="3"/>
  <c r="F172" i="3"/>
  <c r="F132" i="3"/>
  <c r="F114" i="3"/>
  <c r="F30" i="3"/>
  <c r="F105" i="3"/>
  <c r="F182" i="3"/>
  <c r="F183" i="3"/>
  <c r="F45" i="3"/>
  <c r="F142" i="3"/>
  <c r="F4" i="3"/>
  <c r="F130" i="3"/>
  <c r="F165" i="3"/>
  <c r="F53" i="3"/>
  <c r="F158" i="3"/>
  <c r="F92" i="3"/>
  <c r="F22" i="3"/>
  <c r="F96" i="3"/>
  <c r="F89" i="3"/>
  <c r="F93" i="3"/>
  <c r="F8" i="3"/>
  <c r="F146" i="3"/>
  <c r="F135" i="3"/>
  <c r="F131" i="3"/>
  <c r="F164" i="3"/>
  <c r="F37" i="3"/>
  <c r="F90" i="3"/>
  <c r="F31" i="3"/>
  <c r="F33" i="3"/>
  <c r="F34" i="3"/>
  <c r="F159" i="3"/>
  <c r="F116" i="3"/>
  <c r="F115" i="3"/>
  <c r="F97" i="3"/>
  <c r="F113" i="3"/>
  <c r="F54" i="3"/>
  <c r="F94" i="3"/>
  <c r="F95" i="3"/>
  <c r="F184" i="3"/>
  <c r="F35" i="3"/>
  <c r="F87" i="3"/>
  <c r="F143" i="3"/>
  <c r="F88" i="3"/>
  <c r="F91" i="3"/>
  <c r="F141" i="3"/>
  <c r="F166" i="3"/>
  <c r="F43" i="3"/>
  <c r="F152" i="3"/>
  <c r="F191" i="3"/>
  <c r="F7" i="3"/>
  <c r="F38" i="3"/>
  <c r="F185" i="3"/>
  <c r="F186" i="3"/>
  <c r="F144" i="3"/>
  <c r="F100" i="3"/>
  <c r="F36" i="3"/>
  <c r="F179" i="3"/>
  <c r="F104" i="3"/>
  <c r="F140" i="3"/>
  <c r="F55" i="3"/>
  <c r="F56" i="3"/>
  <c r="F57" i="3"/>
  <c r="F9" i="3"/>
  <c r="F23" i="3"/>
  <c r="F189" i="3"/>
  <c r="F156" i="3"/>
  <c r="F106" i="3"/>
  <c r="F10" i="3"/>
  <c r="F24" i="3"/>
  <c r="F117" i="3"/>
  <c r="F58" i="3"/>
  <c r="F118" i="3"/>
  <c r="F160" i="3"/>
  <c r="F59" i="3"/>
  <c r="F60" i="3"/>
  <c r="F119" i="3"/>
  <c r="F61" i="3"/>
  <c r="F25" i="3"/>
  <c r="F136" i="3"/>
  <c r="F120" i="3"/>
  <c r="F62" i="3"/>
  <c r="F121" i="3"/>
  <c r="F63" i="3"/>
  <c r="F64" i="3"/>
  <c r="F122" i="3"/>
  <c r="F123" i="3"/>
  <c r="F65" i="3"/>
  <c r="F66" i="3"/>
  <c r="F124" i="3"/>
  <c r="F147" i="3"/>
  <c r="F67" i="3"/>
  <c r="F171" i="3"/>
  <c r="F169" i="3"/>
  <c r="F177" i="3"/>
  <c r="F180" i="3"/>
  <c r="F137" i="3"/>
  <c r="F138" i="3"/>
  <c r="F26" i="3"/>
  <c r="F178" i="3"/>
  <c r="F148" i="3"/>
  <c r="F68" i="3"/>
  <c r="F69" i="3"/>
  <c r="F108" i="3"/>
  <c r="F190" i="3"/>
  <c r="F70" i="3"/>
  <c r="F71" i="3"/>
  <c r="F6" i="3"/>
  <c r="F125" i="3"/>
  <c r="F174" i="3"/>
  <c r="F27" i="3"/>
  <c r="F126" i="3"/>
  <c r="F127" i="3"/>
  <c r="F28" i="3"/>
  <c r="F109" i="3"/>
  <c r="F11" i="3"/>
  <c r="F72" i="3"/>
  <c r="F73" i="3"/>
  <c r="F74" i="3"/>
  <c r="F75" i="3"/>
  <c r="F175" i="3"/>
  <c r="F12" i="3"/>
  <c r="F153" i="3"/>
  <c r="F161" i="3"/>
  <c r="F11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8" i="1"/>
  <c r="A29" i="1"/>
  <c r="A147" i="1"/>
  <c r="A183" i="1"/>
  <c r="A148" i="1"/>
  <c r="A177" i="1"/>
  <c r="A159" i="1"/>
  <c r="A5" i="1"/>
  <c r="A191" i="1"/>
  <c r="A192" i="1"/>
  <c r="A160" i="1"/>
  <c r="A129" i="1"/>
  <c r="A21" i="1"/>
  <c r="A178" i="1"/>
  <c r="A193" i="1"/>
  <c r="A161" i="1"/>
  <c r="A184" i="1"/>
  <c r="A194" i="1"/>
  <c r="A205" i="1"/>
  <c r="A130" i="1"/>
  <c r="A172" i="1"/>
  <c r="A202" i="1"/>
  <c r="A131" i="1"/>
  <c r="A149" i="1"/>
  <c r="A134" i="1"/>
  <c r="A162" i="1"/>
  <c r="A6" i="1"/>
  <c r="A206" i="1"/>
  <c r="A7" i="1"/>
  <c r="A16" i="1"/>
  <c r="A195" i="1"/>
  <c r="A146" i="1"/>
  <c r="A135" i="1"/>
  <c r="A136" i="1"/>
  <c r="A137" i="1"/>
  <c r="A30" i="1"/>
  <c r="A150" i="1"/>
  <c r="A151" i="1"/>
  <c r="A173" i="1"/>
  <c r="A174" i="1"/>
  <c r="A163" i="1"/>
  <c r="A168" i="1"/>
  <c r="A169" i="1"/>
  <c r="A170" i="1"/>
  <c r="A17" i="1"/>
  <c r="A8" i="1"/>
  <c r="A9" i="1"/>
  <c r="A10" i="1"/>
  <c r="A11" i="1"/>
  <c r="A175" i="1"/>
  <c r="A185" i="1"/>
  <c r="A152" i="1"/>
  <c r="A176" i="1"/>
  <c r="A12" i="1"/>
  <c r="A18" i="1"/>
  <c r="A23" i="1"/>
  <c r="A139" i="1"/>
  <c r="A19" i="1"/>
  <c r="A153" i="1"/>
  <c r="A179" i="1"/>
  <c r="A180" i="1"/>
  <c r="A24" i="1"/>
  <c r="A186" i="1"/>
  <c r="A140" i="1"/>
  <c r="A154" i="1"/>
  <c r="A181" i="1"/>
  <c r="A32" i="1"/>
  <c r="A33" i="1"/>
  <c r="A34" i="1"/>
  <c r="A35" i="1"/>
  <c r="A36" i="1"/>
  <c r="A182" i="1"/>
  <c r="A37" i="1"/>
  <c r="A59" i="1"/>
  <c r="A60" i="1"/>
  <c r="A61" i="1"/>
  <c r="A62" i="1"/>
  <c r="A63" i="1"/>
  <c r="A39" i="1"/>
  <c r="A40" i="1"/>
  <c r="A207" i="1"/>
  <c r="A64" i="1"/>
  <c r="A65" i="1"/>
  <c r="A66" i="1"/>
  <c r="A67" i="1"/>
  <c r="A68" i="1"/>
  <c r="A70" i="1"/>
  <c r="A72" i="1"/>
  <c r="A41" i="1"/>
  <c r="A73" i="1"/>
  <c r="A74" i="1"/>
  <c r="A75" i="1"/>
  <c r="A141" i="1"/>
  <c r="A76" i="1"/>
  <c r="A77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42" i="1"/>
  <c r="A95" i="1"/>
  <c r="A96" i="1"/>
  <c r="A97" i="1"/>
  <c r="A43" i="1"/>
  <c r="A98" i="1"/>
  <c r="A99" i="1"/>
  <c r="A44" i="1"/>
  <c r="A46" i="1"/>
  <c r="A101" i="1"/>
  <c r="A102" i="1"/>
  <c r="A48" i="1"/>
  <c r="A196" i="1"/>
  <c r="A14" i="1"/>
  <c r="A165" i="1"/>
  <c r="A197" i="1"/>
  <c r="A103" i="1"/>
  <c r="A104" i="1"/>
  <c r="A26" i="1"/>
  <c r="A142" i="1"/>
  <c r="A155" i="1"/>
  <c r="A105" i="1"/>
  <c r="A51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52" i="1"/>
  <c r="A53" i="1"/>
  <c r="A124" i="1"/>
  <c r="A54" i="1"/>
  <c r="A55" i="1"/>
  <c r="A156" i="1"/>
  <c r="A188" i="1"/>
  <c r="A198" i="1"/>
  <c r="A56" i="1"/>
  <c r="A166" i="1"/>
  <c r="A189" i="1"/>
  <c r="A57" i="1"/>
  <c r="A167" i="1"/>
  <c r="A143" i="1"/>
  <c r="A133" i="1"/>
  <c r="A144" i="1"/>
  <c r="A20" i="1"/>
  <c r="A199" i="1"/>
  <c r="A204" i="1"/>
  <c r="A208" i="1"/>
  <c r="A125" i="1"/>
  <c r="A126" i="1"/>
  <c r="A128" i="1"/>
  <c r="A201" i="1"/>
  <c r="A158" i="1"/>
  <c r="A15" i="1"/>
  <c r="A27" i="1"/>
  <c r="A171" i="1" l="1"/>
  <c r="A200" i="1"/>
  <c r="A190" i="1"/>
  <c r="A13" i="1"/>
  <c r="A78" i="1"/>
  <c r="A58" i="1"/>
  <c r="A203" i="1"/>
  <c r="A157" i="1"/>
  <c r="A127" i="1"/>
  <c r="A164" i="1"/>
  <c r="A49" i="1"/>
  <c r="A38" i="1"/>
  <c r="A69" i="1"/>
  <c r="A45" i="1"/>
  <c r="A123" i="1"/>
  <c r="A47" i="1"/>
  <c r="A50" i="1"/>
  <c r="A187" i="1"/>
  <c r="A100" i="1"/>
  <c r="A132" i="1"/>
  <c r="A71" i="1"/>
  <c r="A25" i="1"/>
  <c r="A31" i="1"/>
  <c r="A138" i="1"/>
  <c r="A22" i="1"/>
  <c r="F21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2" i="1" l="1"/>
  <c r="C132" i="1" s="1"/>
  <c r="Y164" i="1"/>
  <c r="Y22" i="1"/>
  <c r="C22" i="1" s="1"/>
  <c r="Y123" i="1"/>
  <c r="B123" i="1" s="1"/>
  <c r="Y58" i="1"/>
  <c r="Y49" i="1"/>
  <c r="Y38" i="1"/>
  <c r="Y31" i="1"/>
  <c r="C31" i="1" s="1"/>
  <c r="Y171" i="1"/>
  <c r="Y200" i="1"/>
  <c r="Y13" i="1"/>
  <c r="Y45" i="1"/>
  <c r="Y47" i="1"/>
  <c r="B47" i="1" s="1"/>
  <c r="Y50" i="1"/>
  <c r="Y203" i="1"/>
  <c r="B187" i="1"/>
  <c r="Y157" i="1"/>
  <c r="Y100" i="1"/>
  <c r="B100" i="1" s="1"/>
  <c r="Y102" i="1"/>
  <c r="Y193" i="1"/>
  <c r="Y104" i="1"/>
  <c r="Y21" i="1"/>
  <c r="Y189" i="1"/>
  <c r="Y84" i="1"/>
  <c r="Y55" i="1"/>
  <c r="Y86" i="1"/>
  <c r="Y192" i="1"/>
  <c r="B192" i="1" s="1"/>
  <c r="Y18" i="1"/>
  <c r="Y62" i="1"/>
  <c r="Y140" i="1"/>
  <c r="Y59" i="1"/>
  <c r="Y112" i="1"/>
  <c r="Y184" i="1"/>
  <c r="Y143" i="1"/>
  <c r="Y99" i="1"/>
  <c r="Y111" i="1"/>
  <c r="Y28" i="1"/>
  <c r="Y197" i="1"/>
  <c r="Y108" i="1"/>
  <c r="Y41" i="1"/>
  <c r="Y61" i="1"/>
  <c r="Y207" i="1"/>
  <c r="Y119" i="1"/>
  <c r="Y169" i="1"/>
  <c r="Y154" i="1"/>
  <c r="Y67" i="1"/>
  <c r="Y185" i="1"/>
  <c r="Y76" i="1"/>
  <c r="Y101" i="1"/>
  <c r="Y113" i="1"/>
  <c r="Y89" i="1"/>
  <c r="Y103" i="1"/>
  <c r="Y20" i="1"/>
  <c r="Y75" i="1"/>
  <c r="Y96" i="1"/>
  <c r="Y39" i="1"/>
  <c r="Y155" i="1"/>
  <c r="Y19" i="1"/>
  <c r="Y204" i="1"/>
  <c r="Y12" i="1"/>
  <c r="Y66" i="1"/>
  <c r="Y73" i="1"/>
  <c r="Y205" i="1"/>
  <c r="Y161" i="1"/>
  <c r="Y183" i="1"/>
  <c r="Y6" i="1"/>
  <c r="Y206" i="1"/>
  <c r="Y77" i="1"/>
  <c r="Y88" i="1"/>
  <c r="Y129" i="1"/>
  <c r="Y137" i="1"/>
  <c r="Y33" i="1"/>
  <c r="Y23" i="1"/>
  <c r="Y122" i="1"/>
  <c r="Y160" i="1"/>
  <c r="Y118" i="1"/>
  <c r="Y199" i="1"/>
  <c r="Y16" i="1"/>
  <c r="Y163" i="1"/>
  <c r="Y15" i="1"/>
  <c r="Y42" i="1"/>
  <c r="Y174" i="1"/>
  <c r="Y134" i="1"/>
  <c r="Y80" i="1"/>
  <c r="Y191" i="1"/>
  <c r="Y83" i="1"/>
  <c r="Y133" i="1"/>
  <c r="Y29" i="1"/>
  <c r="Y116" i="1"/>
  <c r="Y68" i="1"/>
  <c r="Y72" i="1"/>
  <c r="Y114" i="1"/>
  <c r="Y35" i="1"/>
  <c r="Y27" i="1"/>
  <c r="Y141" i="1"/>
  <c r="Y177" i="1"/>
  <c r="Y126" i="1"/>
  <c r="Y17" i="1"/>
  <c r="Y170" i="1"/>
  <c r="Y110" i="1"/>
  <c r="Y125" i="1"/>
  <c r="Y106" i="1"/>
  <c r="Y156" i="1"/>
  <c r="Y194" i="1"/>
  <c r="Y115" i="1"/>
  <c r="Y124" i="1"/>
  <c r="Y51" i="1"/>
  <c r="Y147" i="1"/>
  <c r="Y198" i="1"/>
  <c r="Y85" i="1"/>
  <c r="Y48" i="1"/>
  <c r="Y158" i="1"/>
  <c r="Y34" i="1"/>
  <c r="Y131" i="1"/>
  <c r="Y94" i="1"/>
  <c r="Y180" i="1"/>
  <c r="Y98" i="1"/>
  <c r="Y128" i="1"/>
  <c r="Y175" i="1"/>
  <c r="Y11" i="1"/>
  <c r="Y65" i="1"/>
  <c r="Y97" i="1"/>
  <c r="Y121" i="1"/>
  <c r="Y172" i="1"/>
  <c r="Y146" i="1"/>
  <c r="Y43" i="1"/>
  <c r="Y120" i="1"/>
  <c r="Y117" i="1"/>
  <c r="Y159" i="1"/>
  <c r="Y60" i="1"/>
  <c r="Y26" i="1"/>
  <c r="Y142" i="1"/>
  <c r="Y162" i="1"/>
  <c r="Y150" i="1"/>
  <c r="Y93" i="1"/>
  <c r="Y165" i="1"/>
  <c r="Y208" i="1"/>
  <c r="Y130" i="1"/>
  <c r="Y64" i="1"/>
  <c r="Y14" i="1"/>
  <c r="Y81" i="1"/>
  <c r="Y90" i="1"/>
  <c r="Y91" i="1"/>
  <c r="Y179" i="1"/>
  <c r="Y74" i="1"/>
  <c r="Y9" i="1"/>
  <c r="Y54" i="1"/>
  <c r="Y10" i="1"/>
  <c r="Y107" i="1"/>
  <c r="Y148" i="1"/>
  <c r="Y44" i="1"/>
  <c r="Y32" i="1"/>
  <c r="Y168" i="1"/>
  <c r="Y105" i="1"/>
  <c r="Y24" i="1"/>
  <c r="Y167" i="1"/>
  <c r="Y201" i="1"/>
  <c r="Y30" i="1"/>
  <c r="Y176" i="1"/>
  <c r="Y8" i="1"/>
  <c r="Y196" i="1"/>
  <c r="Y144" i="1"/>
  <c r="Y166" i="1"/>
  <c r="Y139" i="1"/>
  <c r="Y63" i="1"/>
  <c r="Y82" i="1"/>
  <c r="Y7" i="1"/>
  <c r="Y151" i="1"/>
  <c r="Y173" i="1"/>
  <c r="Y53" i="1"/>
  <c r="Y57" i="1"/>
  <c r="Y149" i="1"/>
  <c r="Y92" i="1"/>
  <c r="Y202" i="1"/>
  <c r="Y95" i="1"/>
  <c r="Y153" i="1"/>
  <c r="Y109" i="1"/>
  <c r="Y135" i="1"/>
  <c r="Y181" i="1"/>
  <c r="Y70" i="1"/>
  <c r="Y152" i="1"/>
  <c r="Y79" i="1"/>
  <c r="Y178" i="1"/>
  <c r="Y195" i="1"/>
  <c r="Y87" i="1"/>
  <c r="Y136" i="1"/>
  <c r="Y138" i="1"/>
  <c r="B138" i="1" s="1"/>
  <c r="Y127" i="1"/>
  <c r="Y190" i="1"/>
  <c r="Y71" i="1"/>
  <c r="B71" i="1" s="1"/>
  <c r="Y25" i="1"/>
  <c r="C25" i="1" s="1"/>
  <c r="Y78" i="1"/>
  <c r="Y69" i="1"/>
  <c r="Y5" i="1"/>
  <c r="B50" i="1" l="1"/>
  <c r="B172" i="1"/>
  <c r="B22" i="1"/>
  <c r="C138" i="1"/>
  <c r="C187" i="1"/>
  <c r="B31" i="1"/>
  <c r="C100" i="1"/>
  <c r="C123" i="1"/>
  <c r="C71" i="1"/>
  <c r="C83" i="1"/>
  <c r="B83" i="1"/>
  <c r="B20" i="1"/>
  <c r="C20" i="1"/>
  <c r="B146" i="1"/>
  <c r="C146" i="1"/>
  <c r="B198" i="1"/>
  <c r="C198" i="1"/>
  <c r="B16" i="1"/>
  <c r="C16" i="1"/>
  <c r="B191" i="1"/>
  <c r="C191" i="1"/>
  <c r="B42" i="1"/>
  <c r="C42" i="1"/>
  <c r="B98" i="1"/>
  <c r="C98" i="1"/>
  <c r="B19" i="1"/>
  <c r="C19" i="1"/>
  <c r="B48" i="1"/>
  <c r="C48" i="1"/>
  <c r="B168" i="1"/>
  <c r="C168" i="1"/>
  <c r="B78" i="1"/>
  <c r="C78" i="1"/>
  <c r="B131" i="1"/>
  <c r="C131" i="1"/>
  <c r="C40" i="1"/>
  <c r="B40" i="1"/>
  <c r="C87" i="1"/>
  <c r="B87" i="1"/>
  <c r="B130" i="1"/>
  <c r="C130" i="1"/>
  <c r="C104" i="1"/>
  <c r="B104" i="1"/>
  <c r="B44" i="1"/>
  <c r="C44" i="1"/>
  <c r="C57" i="1"/>
  <c r="B57" i="1"/>
  <c r="C12" i="1"/>
  <c r="B12" i="1"/>
  <c r="C76" i="1"/>
  <c r="B76" i="1"/>
  <c r="B188" i="1"/>
  <c r="C188" i="1"/>
  <c r="B164" i="1"/>
  <c r="C164" i="1"/>
  <c r="C139" i="1"/>
  <c r="B139" i="1"/>
  <c r="C171" i="1"/>
  <c r="B171" i="1"/>
  <c r="C127" i="1"/>
  <c r="B127" i="1"/>
  <c r="C72" i="1"/>
  <c r="B72" i="1"/>
  <c r="B67" i="1"/>
  <c r="C67" i="1"/>
  <c r="B55" i="1"/>
  <c r="C55" i="1"/>
  <c r="B128" i="1"/>
  <c r="C128" i="1"/>
  <c r="B81" i="1"/>
  <c r="C81" i="1"/>
  <c r="C50" i="1"/>
  <c r="B194" i="1"/>
  <c r="C194" i="1"/>
  <c r="B201" i="1"/>
  <c r="C201" i="1"/>
  <c r="B161" i="1"/>
  <c r="C161" i="1"/>
  <c r="B111" i="1"/>
  <c r="C111" i="1"/>
  <c r="B29" i="1"/>
  <c r="C29" i="1"/>
  <c r="B95" i="1"/>
  <c r="C95" i="1"/>
  <c r="B41" i="1"/>
  <c r="C41" i="1"/>
  <c r="B96" i="1"/>
  <c r="C96" i="1"/>
  <c r="B13" i="1"/>
  <c r="C13" i="1"/>
  <c r="B143" i="1"/>
  <c r="C143" i="1"/>
  <c r="C133" i="1"/>
  <c r="B133" i="1"/>
  <c r="C69" i="1"/>
  <c r="B69" i="1"/>
  <c r="B125" i="1"/>
  <c r="C125" i="1"/>
  <c r="B70" i="1"/>
  <c r="C70" i="1"/>
  <c r="B92" i="1"/>
  <c r="C92" i="1"/>
  <c r="C47" i="1"/>
  <c r="B25" i="1"/>
  <c r="B132" i="1"/>
  <c r="C58" i="1"/>
  <c r="B58" i="1"/>
  <c r="B173" i="1"/>
  <c r="C173" i="1"/>
  <c r="B195" i="1"/>
  <c r="C195" i="1"/>
  <c r="B17" i="1"/>
  <c r="C17" i="1"/>
  <c r="B39" i="1"/>
  <c r="C39" i="1"/>
  <c r="B178" i="1"/>
  <c r="C178" i="1"/>
  <c r="B185" i="1"/>
  <c r="C185" i="1"/>
  <c r="C11" i="1"/>
  <c r="B11" i="1"/>
  <c r="B156" i="1"/>
  <c r="C156" i="1"/>
  <c r="B147" i="1"/>
  <c r="C147" i="1"/>
  <c r="B175" i="1"/>
  <c r="C175" i="1"/>
  <c r="C75" i="1"/>
  <c r="B75" i="1"/>
  <c r="B63" i="1"/>
  <c r="C63" i="1"/>
  <c r="C103" i="1"/>
  <c r="B103" i="1"/>
  <c r="B34" i="1"/>
  <c r="C34" i="1"/>
  <c r="C27" i="1"/>
  <c r="B27" i="1"/>
  <c r="C21" i="1"/>
  <c r="B21" i="1"/>
  <c r="B53" i="1"/>
  <c r="C53" i="1"/>
  <c r="B205" i="1"/>
  <c r="C205" i="1"/>
  <c r="B204" i="1"/>
  <c r="C204" i="1"/>
  <c r="C61" i="1"/>
  <c r="B61" i="1"/>
  <c r="B102" i="1"/>
  <c r="C102" i="1"/>
  <c r="C116" i="1"/>
  <c r="B116" i="1"/>
  <c r="B97" i="1"/>
  <c r="C97" i="1"/>
  <c r="B189" i="1"/>
  <c r="C189" i="1"/>
  <c r="B186" i="1"/>
  <c r="C186" i="1"/>
  <c r="C197" i="1"/>
  <c r="B197" i="1"/>
  <c r="C52" i="1"/>
  <c r="B52" i="1"/>
  <c r="B59" i="1"/>
  <c r="C59" i="1"/>
  <c r="C166" i="1"/>
  <c r="B166" i="1"/>
  <c r="B62" i="1"/>
  <c r="C62" i="1"/>
  <c r="B119" i="1"/>
  <c r="C119" i="1"/>
  <c r="B93" i="1"/>
  <c r="C93" i="1"/>
  <c r="B117" i="1"/>
  <c r="C117" i="1"/>
  <c r="B120" i="1"/>
  <c r="C120" i="1"/>
  <c r="B113" i="1"/>
  <c r="C113" i="1"/>
  <c r="C101" i="1"/>
  <c r="B101" i="1"/>
  <c r="B140" i="1"/>
  <c r="C140" i="1"/>
  <c r="C36" i="1"/>
  <c r="B36" i="1"/>
  <c r="B196" i="1"/>
  <c r="C196" i="1"/>
  <c r="C9" i="1"/>
  <c r="B9" i="1"/>
  <c r="B54" i="1"/>
  <c r="C54" i="1"/>
  <c r="B35" i="1"/>
  <c r="C35" i="1"/>
  <c r="B129" i="1"/>
  <c r="C129" i="1"/>
  <c r="B207" i="1"/>
  <c r="C207" i="1"/>
  <c r="B112" i="1"/>
  <c r="C112" i="1"/>
  <c r="B51" i="1"/>
  <c r="C51" i="1"/>
  <c r="C73" i="1"/>
  <c r="B73" i="1"/>
  <c r="B32" i="1"/>
  <c r="C32" i="1"/>
  <c r="C141" i="1"/>
  <c r="B141" i="1"/>
  <c r="C82" i="1"/>
  <c r="B82" i="1"/>
  <c r="C180" i="1"/>
  <c r="B180" i="1"/>
  <c r="C38" i="1"/>
  <c r="B38" i="1"/>
  <c r="C199" i="1"/>
  <c r="B199" i="1"/>
  <c r="C192" i="1"/>
  <c r="B30" i="1"/>
  <c r="C30" i="1"/>
  <c r="C65" i="1"/>
  <c r="B65" i="1"/>
  <c r="B18" i="1"/>
  <c r="C18" i="1"/>
  <c r="C26" i="1"/>
  <c r="B26" i="1"/>
  <c r="C193" i="1"/>
  <c r="B193" i="1"/>
  <c r="B14" i="1"/>
  <c r="C14" i="1"/>
  <c r="B181" i="1"/>
  <c r="C181" i="1"/>
  <c r="B118" i="1"/>
  <c r="C118" i="1"/>
  <c r="B163" i="1"/>
  <c r="C163" i="1"/>
  <c r="B80" i="1"/>
  <c r="C80" i="1"/>
  <c r="B109" i="1"/>
  <c r="C109" i="1"/>
  <c r="B148" i="1"/>
  <c r="C148" i="1"/>
  <c r="B107" i="1"/>
  <c r="C107" i="1"/>
  <c r="B190" i="1"/>
  <c r="C190" i="1"/>
  <c r="B114" i="1"/>
  <c r="C114" i="1"/>
  <c r="B60" i="1"/>
  <c r="C60" i="1"/>
  <c r="B66" i="1"/>
  <c r="C66" i="1"/>
  <c r="B28" i="1"/>
  <c r="C28" i="1"/>
  <c r="B8" i="1"/>
  <c r="C8" i="1"/>
  <c r="B23" i="1"/>
  <c r="C23" i="1"/>
  <c r="B5" i="1"/>
  <c r="C5" i="1"/>
  <c r="B206" i="1"/>
  <c r="C206" i="1"/>
  <c r="B158" i="1"/>
  <c r="C158" i="1"/>
  <c r="B89" i="1"/>
  <c r="C89" i="1"/>
  <c r="B162" i="1"/>
  <c r="C162" i="1"/>
  <c r="B153" i="1"/>
  <c r="C153" i="1"/>
  <c r="C154" i="1"/>
  <c r="B154" i="1"/>
  <c r="C142" i="1"/>
  <c r="B142" i="1"/>
  <c r="B165" i="1"/>
  <c r="C165" i="1"/>
  <c r="C106" i="1"/>
  <c r="B106" i="1"/>
  <c r="B134" i="1"/>
  <c r="C134" i="1"/>
  <c r="B124" i="1"/>
  <c r="C124" i="1"/>
  <c r="C99" i="1"/>
  <c r="B99" i="1"/>
  <c r="B136" i="1"/>
  <c r="C136" i="1"/>
  <c r="B159" i="1"/>
  <c r="C159" i="1"/>
  <c r="B33" i="1"/>
  <c r="C33" i="1"/>
  <c r="C203" i="1"/>
  <c r="B203" i="1"/>
  <c r="C43" i="1"/>
  <c r="B43" i="1"/>
  <c r="C172" i="1"/>
  <c r="B45" i="1"/>
  <c r="C45" i="1"/>
  <c r="B179" i="1"/>
  <c r="C179" i="1"/>
  <c r="B108" i="1"/>
  <c r="C108" i="1"/>
  <c r="B10" i="1"/>
  <c r="C10" i="1"/>
  <c r="B15" i="1"/>
  <c r="C15" i="1"/>
  <c r="C177" i="1"/>
  <c r="B177" i="1"/>
  <c r="C174" i="1"/>
  <c r="B174" i="1"/>
  <c r="B74" i="1"/>
  <c r="C74" i="1"/>
  <c r="B184" i="1"/>
  <c r="C184" i="1"/>
  <c r="B46" i="1"/>
  <c r="C46" i="1"/>
  <c r="B37" i="1"/>
  <c r="C37" i="1"/>
  <c r="C84" i="1"/>
  <c r="B84" i="1"/>
  <c r="B110" i="1"/>
  <c r="C110" i="1"/>
  <c r="B157" i="1"/>
  <c r="C157" i="1"/>
  <c r="B167" i="1"/>
  <c r="C167" i="1"/>
  <c r="B183" i="1"/>
  <c r="C183" i="1"/>
  <c r="B170" i="1"/>
  <c r="C170" i="1"/>
  <c r="C90" i="1"/>
  <c r="B90" i="1"/>
  <c r="B150" i="1"/>
  <c r="C150" i="1"/>
  <c r="B77" i="1"/>
  <c r="C77" i="1"/>
  <c r="B151" i="1"/>
  <c r="C151" i="1"/>
  <c r="B182" i="1"/>
  <c r="W182" i="1" s="1"/>
  <c r="C182" i="1"/>
  <c r="C155" i="1"/>
  <c r="B155" i="1"/>
  <c r="B56" i="1"/>
  <c r="C56" i="1"/>
  <c r="B49" i="1"/>
  <c r="C49" i="1"/>
  <c r="B202" i="1"/>
  <c r="C202" i="1"/>
  <c r="B122" i="1"/>
  <c r="C122" i="1"/>
  <c r="C64" i="1"/>
  <c r="B64" i="1"/>
  <c r="C208" i="1"/>
  <c r="B208" i="1"/>
  <c r="C79" i="1"/>
  <c r="B79" i="1"/>
  <c r="B115" i="1"/>
  <c r="C115" i="1"/>
  <c r="C88" i="1"/>
  <c r="B88" i="1"/>
  <c r="C137" i="1"/>
  <c r="B137" i="1"/>
  <c r="B7" i="1"/>
  <c r="C7" i="1"/>
  <c r="B94" i="1"/>
  <c r="C94" i="1"/>
  <c r="B144" i="1"/>
  <c r="C144" i="1"/>
  <c r="B24" i="1"/>
  <c r="C24" i="1"/>
  <c r="B176" i="1"/>
  <c r="C176" i="1"/>
  <c r="C121" i="1"/>
  <c r="B121" i="1"/>
  <c r="B169" i="1"/>
  <c r="C169" i="1"/>
  <c r="B160" i="1"/>
  <c r="C160" i="1"/>
  <c r="C105" i="1"/>
  <c r="B105" i="1"/>
  <c r="B6" i="1"/>
  <c r="C6" i="1"/>
  <c r="C86" i="1"/>
  <c r="B86" i="1"/>
  <c r="C200" i="1"/>
  <c r="B200" i="1"/>
  <c r="B152" i="1"/>
  <c r="C152" i="1"/>
  <c r="B135" i="1"/>
  <c r="C135" i="1"/>
  <c r="C85" i="1"/>
  <c r="B85" i="1"/>
  <c r="B68" i="1"/>
  <c r="C68" i="1"/>
  <c r="B91" i="1"/>
  <c r="C91" i="1"/>
  <c r="B149" i="1"/>
  <c r="C149" i="1"/>
  <c r="B126" i="1"/>
  <c r="C126" i="1"/>
  <c r="A5" i="2"/>
  <c r="B25" i="4" l="1"/>
  <c r="A145" i="1"/>
  <c r="Y145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0" i="1" l="1"/>
  <c r="Z71" i="1"/>
  <c r="AB187" i="1"/>
  <c r="Z187" i="1"/>
  <c r="AA187" i="1"/>
  <c r="Z100" i="1"/>
  <c r="W71" i="1"/>
  <c r="X71" i="1" s="1"/>
  <c r="W187" i="1"/>
  <c r="X187" i="1" s="1"/>
  <c r="AA100" i="1"/>
  <c r="AB71" i="1"/>
  <c r="W100" i="1"/>
  <c r="X100" i="1" s="1"/>
  <c r="W123" i="1"/>
  <c r="X123" i="1" s="1"/>
  <c r="AA192" i="1"/>
  <c r="Z123" i="1"/>
  <c r="Z192" i="1"/>
  <c r="Z138" i="1"/>
  <c r="W138" i="1"/>
  <c r="X138" i="1" s="1"/>
  <c r="AB123" i="1"/>
  <c r="AB192" i="1"/>
  <c r="AA123" i="1"/>
  <c r="W192" i="1"/>
  <c r="X192" i="1" s="1"/>
  <c r="AA47" i="1"/>
  <c r="AB47" i="1"/>
  <c r="W47" i="1"/>
  <c r="X47" i="1" s="1"/>
  <c r="AA138" i="1"/>
  <c r="Z47" i="1"/>
  <c r="AB138" i="1"/>
  <c r="AA71" i="1"/>
  <c r="AA94" i="1"/>
  <c r="W58" i="1"/>
  <c r="X58" i="1" s="1"/>
  <c r="AA133" i="1"/>
  <c r="Z167" i="1"/>
  <c r="AA128" i="1"/>
  <c r="W191" i="1"/>
  <c r="X191" i="1" s="1"/>
  <c r="AA134" i="1"/>
  <c r="Z107" i="1"/>
  <c r="AB21" i="1"/>
  <c r="AA104" i="1"/>
  <c r="Z166" i="1"/>
  <c r="AA124" i="1"/>
  <c r="Z196" i="1"/>
  <c r="Z55" i="1"/>
  <c r="W16" i="1"/>
  <c r="X16" i="1" s="1"/>
  <c r="AB50" i="1"/>
  <c r="W42" i="1"/>
  <c r="X42" i="1" s="1"/>
  <c r="AB203" i="1"/>
  <c r="W89" i="1"/>
  <c r="X89" i="1" s="1"/>
  <c r="W181" i="1"/>
  <c r="X181" i="1" s="1"/>
  <c r="AA36" i="1"/>
  <c r="AB27" i="1"/>
  <c r="Z161" i="1"/>
  <c r="AA45" i="1"/>
  <c r="AA114" i="1"/>
  <c r="W63" i="1"/>
  <c r="X63" i="1" s="1"/>
  <c r="W139" i="1"/>
  <c r="X139" i="1" s="1"/>
  <c r="Z106" i="1"/>
  <c r="AB49" i="1"/>
  <c r="AA93" i="1"/>
  <c r="AB67" i="1"/>
  <c r="AA48" i="1"/>
  <c r="AA35" i="1"/>
  <c r="W95" i="1"/>
  <c r="X95" i="1" s="1"/>
  <c r="AA185" i="1"/>
  <c r="Z9" i="1"/>
  <c r="AA24" i="1"/>
  <c r="AA90" i="1"/>
  <c r="AA158" i="1"/>
  <c r="AA14" i="1"/>
  <c r="Z96" i="1"/>
  <c r="W76" i="1"/>
  <c r="X76" i="1" s="1"/>
  <c r="AB154" i="1"/>
  <c r="AB171" i="1"/>
  <c r="AA81" i="1"/>
  <c r="AA184" i="1"/>
  <c r="AA179" i="1"/>
  <c r="Z32" i="1"/>
  <c r="Z119" i="1"/>
  <c r="Z34" i="1"/>
  <c r="AB19" i="1"/>
  <c r="AA170" i="1"/>
  <c r="W7" i="1"/>
  <c r="X7" i="1" s="1"/>
  <c r="Z200" i="1"/>
  <c r="Z46" i="1"/>
  <c r="AB10" i="1"/>
  <c r="W208" i="1"/>
  <c r="X208" i="1" s="1"/>
  <c r="Z174" i="1"/>
  <c r="W60" i="1"/>
  <c r="X60" i="1" s="1"/>
  <c r="Z11" i="1"/>
  <c r="AB194" i="1"/>
  <c r="W94" i="1"/>
  <c r="X94" i="1" s="1"/>
  <c r="AA58" i="1"/>
  <c r="AB133" i="1"/>
  <c r="AA167" i="1"/>
  <c r="Z128" i="1"/>
  <c r="AA191" i="1"/>
  <c r="Z134" i="1"/>
  <c r="AB107" i="1"/>
  <c r="W21" i="1"/>
  <c r="X21" i="1" s="1"/>
  <c r="W104" i="1"/>
  <c r="X104" i="1" s="1"/>
  <c r="AB166" i="1"/>
  <c r="Z124" i="1"/>
  <c r="AB196" i="1"/>
  <c r="AA55" i="1"/>
  <c r="Z16" i="1"/>
  <c r="W50" i="1"/>
  <c r="X50" i="1" s="1"/>
  <c r="AB42" i="1"/>
  <c r="AA203" i="1"/>
  <c r="AB89" i="1"/>
  <c r="AB181" i="1"/>
  <c r="Z36" i="1"/>
  <c r="AC36" i="1" s="1"/>
  <c r="Z27" i="1"/>
  <c r="AA161" i="1"/>
  <c r="AA173" i="1"/>
  <c r="Z83" i="1"/>
  <c r="Z131" i="1"/>
  <c r="W151" i="1"/>
  <c r="X151" i="1" s="1"/>
  <c r="W117" i="1"/>
  <c r="X117" i="1" s="1"/>
  <c r="AB150" i="1"/>
  <c r="AB108" i="1"/>
  <c r="Z147" i="1"/>
  <c r="AA188" i="1"/>
  <c r="Z198" i="1"/>
  <c r="W35" i="1"/>
  <c r="X35" i="1" s="1"/>
  <c r="AA95" i="1"/>
  <c r="AB185" i="1"/>
  <c r="AA9" i="1"/>
  <c r="W24" i="1"/>
  <c r="X24" i="1" s="1"/>
  <c r="AB90" i="1"/>
  <c r="W158" i="1"/>
  <c r="X158" i="1" s="1"/>
  <c r="AB14" i="1"/>
  <c r="AA96" i="1"/>
  <c r="Z76" i="1"/>
  <c r="W154" i="1"/>
  <c r="X154" i="1" s="1"/>
  <c r="W171" i="1"/>
  <c r="X171" i="1" s="1"/>
  <c r="W81" i="1"/>
  <c r="X81" i="1" s="1"/>
  <c r="Z184" i="1"/>
  <c r="W179" i="1"/>
  <c r="X179" i="1" s="1"/>
  <c r="AA32" i="1"/>
  <c r="AA119" i="1"/>
  <c r="AB34" i="1"/>
  <c r="Z19" i="1"/>
  <c r="AB170" i="1"/>
  <c r="Z7" i="1"/>
  <c r="AB200" i="1"/>
  <c r="W46" i="1"/>
  <c r="X46" i="1" s="1"/>
  <c r="W10" i="1"/>
  <c r="X10" i="1" s="1"/>
  <c r="Z208" i="1"/>
  <c r="W174" i="1"/>
  <c r="X174" i="1" s="1"/>
  <c r="AB60" i="1"/>
  <c r="AA11" i="1"/>
  <c r="AA194" i="1"/>
  <c r="X40" i="1"/>
  <c r="Z94" i="1"/>
  <c r="AB58" i="1"/>
  <c r="W133" i="1"/>
  <c r="X133" i="1" s="1"/>
  <c r="AB167" i="1"/>
  <c r="AB128" i="1"/>
  <c r="AB191" i="1"/>
  <c r="W134" i="1"/>
  <c r="X134" i="1" s="1"/>
  <c r="AA107" i="1"/>
  <c r="AA21" i="1"/>
  <c r="Z104" i="1"/>
  <c r="AC104" i="1" s="1"/>
  <c r="W166" i="1"/>
  <c r="X166" i="1" s="1"/>
  <c r="W124" i="1"/>
  <c r="X124" i="1" s="1"/>
  <c r="W196" i="1"/>
  <c r="X196" i="1" s="1"/>
  <c r="W55" i="1"/>
  <c r="X55" i="1" s="1"/>
  <c r="AB16" i="1"/>
  <c r="Z50" i="1"/>
  <c r="AA42" i="1"/>
  <c r="Z203" i="1"/>
  <c r="Z89" i="1"/>
  <c r="Z181" i="1"/>
  <c r="W36" i="1"/>
  <c r="X36" i="1" s="1"/>
  <c r="W27" i="1"/>
  <c r="X27" i="1" s="1"/>
  <c r="AB161" i="1"/>
  <c r="AB173" i="1"/>
  <c r="AA83" i="1"/>
  <c r="AA131" i="1"/>
  <c r="AA151" i="1"/>
  <c r="AA117" i="1"/>
  <c r="Z150" i="1"/>
  <c r="Z108" i="1"/>
  <c r="AA147" i="1"/>
  <c r="AB188" i="1"/>
  <c r="W198" i="1"/>
  <c r="X198" i="1" s="1"/>
  <c r="Z69" i="1"/>
  <c r="AB126" i="1"/>
  <c r="W137" i="1"/>
  <c r="X137" i="1" s="1"/>
  <c r="AA132" i="1"/>
  <c r="Z178" i="1"/>
  <c r="Z105" i="1"/>
  <c r="AB159" i="1"/>
  <c r="Z66" i="1"/>
  <c r="Z199" i="1"/>
  <c r="W201" i="1"/>
  <c r="X201" i="1" s="1"/>
  <c r="W87" i="1"/>
  <c r="X87" i="1" s="1"/>
  <c r="AB64" i="1"/>
  <c r="X182" i="1"/>
  <c r="W121" i="1"/>
  <c r="X121" i="1" s="1"/>
  <c r="W15" i="1"/>
  <c r="X15" i="1" s="1"/>
  <c r="AA115" i="1"/>
  <c r="AB110" i="1"/>
  <c r="Z142" i="1"/>
  <c r="W129" i="1"/>
  <c r="X129" i="1" s="1"/>
  <c r="W186" i="1"/>
  <c r="X186" i="1" s="1"/>
  <c r="W156" i="1"/>
  <c r="X156" i="1" s="1"/>
  <c r="AA146" i="1"/>
  <c r="W170" i="1"/>
  <c r="X170" i="1" s="1"/>
  <c r="AA7" i="1"/>
  <c r="W200" i="1"/>
  <c r="X200" i="1" s="1"/>
  <c r="AA46" i="1"/>
  <c r="AA10" i="1"/>
  <c r="AA208" i="1"/>
  <c r="AA174" i="1"/>
  <c r="Z60" i="1"/>
  <c r="W11" i="1"/>
  <c r="X11" i="1" s="1"/>
  <c r="Z194" i="1"/>
  <c r="W152" i="1"/>
  <c r="X152" i="1" s="1"/>
  <c r="W44" i="1"/>
  <c r="X44" i="1" s="1"/>
  <c r="AA162" i="1"/>
  <c r="W26" i="1"/>
  <c r="X26" i="1" s="1"/>
  <c r="AB116" i="1"/>
  <c r="AA164" i="1"/>
  <c r="W180" i="1"/>
  <c r="X180" i="1" s="1"/>
  <c r="AB112" i="1"/>
  <c r="AA30" i="1"/>
  <c r="W92" i="1"/>
  <c r="X92" i="1" s="1"/>
  <c r="Z173" i="1"/>
  <c r="AC173" i="1" s="1"/>
  <c r="AB131" i="1"/>
  <c r="AA150" i="1"/>
  <c r="W147" i="1"/>
  <c r="X147" i="1" s="1"/>
  <c r="AA198" i="1"/>
  <c r="Z126" i="1"/>
  <c r="AB94" i="1"/>
  <c r="Z58" i="1"/>
  <c r="AC58" i="1" s="1"/>
  <c r="Z133" i="1"/>
  <c r="AC133" i="1" s="1"/>
  <c r="W167" i="1"/>
  <c r="X167" i="1" s="1"/>
  <c r="W128" i="1"/>
  <c r="X128" i="1" s="1"/>
  <c r="Z191" i="1"/>
  <c r="AB134" i="1"/>
  <c r="W107" i="1"/>
  <c r="X107" i="1" s="1"/>
  <c r="Z21" i="1"/>
  <c r="AB104" i="1"/>
  <c r="AA166" i="1"/>
  <c r="AB124" i="1"/>
  <c r="AA196" i="1"/>
  <c r="AB55" i="1"/>
  <c r="AA16" i="1"/>
  <c r="AA50" i="1"/>
  <c r="Z42" i="1"/>
  <c r="AC42" i="1" s="1"/>
  <c r="W203" i="1"/>
  <c r="X203" i="1" s="1"/>
  <c r="AA89" i="1"/>
  <c r="AA181" i="1"/>
  <c r="AB36" i="1"/>
  <c r="AA27" i="1"/>
  <c r="W161" i="1"/>
  <c r="X161" i="1" s="1"/>
  <c r="W173" i="1"/>
  <c r="X173" i="1" s="1"/>
  <c r="W83" i="1"/>
  <c r="X83" i="1" s="1"/>
  <c r="W131" i="1"/>
  <c r="X131" i="1" s="1"/>
  <c r="Z151" i="1"/>
  <c r="Z117" i="1"/>
  <c r="W150" i="1"/>
  <c r="X150" i="1" s="1"/>
  <c r="AA108" i="1"/>
  <c r="AB147" i="1"/>
  <c r="Z188" i="1"/>
  <c r="AC188" i="1" s="1"/>
  <c r="AD188" i="1" s="1"/>
  <c r="AB198" i="1"/>
  <c r="AA69" i="1"/>
  <c r="W126" i="1"/>
  <c r="X126" i="1" s="1"/>
  <c r="Z137" i="1"/>
  <c r="W132" i="1"/>
  <c r="X132" i="1" s="1"/>
  <c r="AB178" i="1"/>
  <c r="W105" i="1"/>
  <c r="X105" i="1" s="1"/>
  <c r="Z159" i="1"/>
  <c r="AA66" i="1"/>
  <c r="W199" i="1"/>
  <c r="X199" i="1" s="1"/>
  <c r="AA201" i="1"/>
  <c r="Z87" i="1"/>
  <c r="AA64" i="1"/>
  <c r="AA182" i="1"/>
  <c r="Z121" i="1"/>
  <c r="AB15" i="1"/>
  <c r="W115" i="1"/>
  <c r="X115" i="1" s="1"/>
  <c r="Z110" i="1"/>
  <c r="AA142" i="1"/>
  <c r="Z129" i="1"/>
  <c r="Z186" i="1"/>
  <c r="AB156" i="1"/>
  <c r="Z146" i="1"/>
  <c r="AC146" i="1" s="1"/>
  <c r="Z189" i="1"/>
  <c r="Z43" i="1"/>
  <c r="W23" i="1"/>
  <c r="X23" i="1" s="1"/>
  <c r="Z51" i="1"/>
  <c r="Z6" i="1"/>
  <c r="AB155" i="1"/>
  <c r="AB136" i="1"/>
  <c r="W80" i="1"/>
  <c r="X80" i="1" s="1"/>
  <c r="Z101" i="1"/>
  <c r="AA125" i="1"/>
  <c r="AA127" i="1"/>
  <c r="W172" i="1"/>
  <c r="X172" i="1" s="1"/>
  <c r="Z99" i="1"/>
  <c r="AA120" i="1"/>
  <c r="W86" i="1"/>
  <c r="X86" i="1" s="1"/>
  <c r="W82" i="1"/>
  <c r="X82" i="1" s="1"/>
  <c r="AA57" i="1"/>
  <c r="W175" i="1"/>
  <c r="X175" i="1" s="1"/>
  <c r="W169" i="1"/>
  <c r="X169" i="1" s="1"/>
  <c r="W59" i="1"/>
  <c r="X59" i="1" s="1"/>
  <c r="AB28" i="1"/>
  <c r="W197" i="1"/>
  <c r="X197" i="1" s="1"/>
  <c r="Z31" i="1"/>
  <c r="AB83" i="1"/>
  <c r="AB117" i="1"/>
  <c r="W108" i="1"/>
  <c r="X108" i="1" s="1"/>
  <c r="W188" i="1"/>
  <c r="X188" i="1" s="1"/>
  <c r="W69" i="1"/>
  <c r="X69" i="1" s="1"/>
  <c r="W99" i="1"/>
  <c r="X99" i="1" s="1"/>
  <c r="AA152" i="1"/>
  <c r="Z190" i="1"/>
  <c r="W120" i="1"/>
  <c r="X120" i="1" s="1"/>
  <c r="Z44" i="1"/>
  <c r="AA86" i="1"/>
  <c r="Z162" i="1"/>
  <c r="Z82" i="1"/>
  <c r="AA143" i="1"/>
  <c r="AA26" i="1"/>
  <c r="W57" i="1"/>
  <c r="X57" i="1" s="1"/>
  <c r="AA116" i="1"/>
  <c r="Z175" i="1"/>
  <c r="Z164" i="1"/>
  <c r="AB169" i="1"/>
  <c r="AB180" i="1"/>
  <c r="AB59" i="1"/>
  <c r="Z112" i="1"/>
  <c r="W28" i="1"/>
  <c r="X28" i="1" s="1"/>
  <c r="Z30" i="1"/>
  <c r="AA197" i="1"/>
  <c r="Z92" i="1"/>
  <c r="AB31" i="1"/>
  <c r="Z98" i="1"/>
  <c r="W183" i="1"/>
  <c r="X183" i="1" s="1"/>
  <c r="W118" i="1"/>
  <c r="X118" i="1" s="1"/>
  <c r="AB202" i="1"/>
  <c r="AB68" i="1"/>
  <c r="AA157" i="1"/>
  <c r="AA207" i="1"/>
  <c r="W17" i="1"/>
  <c r="X17" i="1" s="1"/>
  <c r="AB130" i="1"/>
  <c r="AB69" i="1"/>
  <c r="AA126" i="1"/>
  <c r="AA137" i="1"/>
  <c r="AB132" i="1"/>
  <c r="AA178" i="1"/>
  <c r="AB105" i="1"/>
  <c r="W159" i="1"/>
  <c r="X159" i="1" s="1"/>
  <c r="W66" i="1"/>
  <c r="X66" i="1" s="1"/>
  <c r="AA199" i="1"/>
  <c r="AB201" i="1"/>
  <c r="AB87" i="1"/>
  <c r="W64" i="1"/>
  <c r="X64" i="1" s="1"/>
  <c r="AB182" i="1"/>
  <c r="AB121" i="1"/>
  <c r="Z15" i="1"/>
  <c r="Z115" i="1"/>
  <c r="AA110" i="1"/>
  <c r="W142" i="1"/>
  <c r="X142" i="1" s="1"/>
  <c r="AB129" i="1"/>
  <c r="AB186" i="1"/>
  <c r="AA156" i="1"/>
  <c r="AB146" i="1"/>
  <c r="AB189" i="1"/>
  <c r="W43" i="1"/>
  <c r="X43" i="1" s="1"/>
  <c r="AA23" i="1"/>
  <c r="AA51" i="1"/>
  <c r="AA6" i="1"/>
  <c r="AA155" i="1"/>
  <c r="AA136" i="1"/>
  <c r="AA80" i="1"/>
  <c r="AB101" i="1"/>
  <c r="AB125" i="1"/>
  <c r="W127" i="1"/>
  <c r="X127" i="1" s="1"/>
  <c r="Z172" i="1"/>
  <c r="AA99" i="1"/>
  <c r="Z152" i="1"/>
  <c r="W190" i="1"/>
  <c r="X190" i="1" s="1"/>
  <c r="Z120" i="1"/>
  <c r="AA44" i="1"/>
  <c r="Z86" i="1"/>
  <c r="AB162" i="1"/>
  <c r="AA82" i="1"/>
  <c r="W143" i="1"/>
  <c r="X143" i="1" s="1"/>
  <c r="Z26" i="1"/>
  <c r="AB57" i="1"/>
  <c r="Z116" i="1"/>
  <c r="AA175" i="1"/>
  <c r="W164" i="1"/>
  <c r="X164" i="1" s="1"/>
  <c r="Z169" i="1"/>
  <c r="Z180" i="1"/>
  <c r="AA59" i="1"/>
  <c r="AA112" i="1"/>
  <c r="AA28" i="1"/>
  <c r="AB30" i="1"/>
  <c r="AB197" i="1"/>
  <c r="AA92" i="1"/>
  <c r="AA31" i="1"/>
  <c r="AA98" i="1"/>
  <c r="Z183" i="1"/>
  <c r="AA118" i="1"/>
  <c r="Z202" i="1"/>
  <c r="W68" i="1"/>
  <c r="X68" i="1" s="1"/>
  <c r="Z157" i="1"/>
  <c r="W207" i="1"/>
  <c r="X207" i="1" s="1"/>
  <c r="AA17" i="1"/>
  <c r="Z130" i="1"/>
  <c r="W135" i="1"/>
  <c r="X135" i="1" s="1"/>
  <c r="Z177" i="1"/>
  <c r="W37" i="1"/>
  <c r="X37" i="1" s="1"/>
  <c r="AA153" i="1"/>
  <c r="AB122" i="1"/>
  <c r="AB102" i="1"/>
  <c r="Z79" i="1"/>
  <c r="AA165" i="1"/>
  <c r="W109" i="1"/>
  <c r="X109" i="1" s="1"/>
  <c r="AA70" i="1"/>
  <c r="AB72" i="1"/>
  <c r="AA160" i="1"/>
  <c r="AA163" i="1"/>
  <c r="Z54" i="1"/>
  <c r="AB18" i="1"/>
  <c r="Z65" i="1"/>
  <c r="AA144" i="1"/>
  <c r="W74" i="1"/>
  <c r="X74" i="1" s="1"/>
  <c r="AA193" i="1"/>
  <c r="AA140" i="1"/>
  <c r="AB204" i="1"/>
  <c r="AA195" i="1"/>
  <c r="Z22" i="1"/>
  <c r="W189" i="1"/>
  <c r="X189" i="1" s="1"/>
  <c r="AA43" i="1"/>
  <c r="AB23" i="1"/>
  <c r="W51" i="1"/>
  <c r="X51" i="1" s="1"/>
  <c r="W6" i="1"/>
  <c r="X6" i="1" s="1"/>
  <c r="W155" i="1"/>
  <c r="X155" i="1" s="1"/>
  <c r="W136" i="1"/>
  <c r="X136" i="1" s="1"/>
  <c r="Z80" i="1"/>
  <c r="W101" i="1"/>
  <c r="X101" i="1" s="1"/>
  <c r="W125" i="1"/>
  <c r="X125" i="1" s="1"/>
  <c r="Z127" i="1"/>
  <c r="AB172" i="1"/>
  <c r="AB99" i="1"/>
  <c r="AB152" i="1"/>
  <c r="AB190" i="1"/>
  <c r="AB120" i="1"/>
  <c r="AB44" i="1"/>
  <c r="AB86" i="1"/>
  <c r="W162" i="1"/>
  <c r="X162" i="1" s="1"/>
  <c r="AB82" i="1"/>
  <c r="Z143" i="1"/>
  <c r="AB26" i="1"/>
  <c r="Z57" i="1"/>
  <c r="AC57" i="1" s="1"/>
  <c r="W116" i="1"/>
  <c r="X116" i="1" s="1"/>
  <c r="AB175" i="1"/>
  <c r="AB164" i="1"/>
  <c r="AA169" i="1"/>
  <c r="AA180" i="1"/>
  <c r="Z59" i="1"/>
  <c r="W112" i="1"/>
  <c r="X112" i="1" s="1"/>
  <c r="Z28" i="1"/>
  <c r="W30" i="1"/>
  <c r="X30" i="1" s="1"/>
  <c r="Z197" i="1"/>
  <c r="AB92" i="1"/>
  <c r="W31" i="1"/>
  <c r="X31" i="1" s="1"/>
  <c r="W98" i="1"/>
  <c r="X98" i="1" s="1"/>
  <c r="AA183" i="1"/>
  <c r="Z118" i="1"/>
  <c r="W202" i="1"/>
  <c r="X202" i="1" s="1"/>
  <c r="AA68" i="1"/>
  <c r="W157" i="1"/>
  <c r="X157" i="1" s="1"/>
  <c r="Z207" i="1"/>
  <c r="AB17" i="1"/>
  <c r="AA130" i="1"/>
  <c r="Z135" i="1"/>
  <c r="W177" i="1"/>
  <c r="X177" i="1" s="1"/>
  <c r="AB37" i="1"/>
  <c r="Z153" i="1"/>
  <c r="Z122" i="1"/>
  <c r="Z102" i="1"/>
  <c r="AB79" i="1"/>
  <c r="AB165" i="1"/>
  <c r="AB109" i="1"/>
  <c r="AB70" i="1"/>
  <c r="AA72" i="1"/>
  <c r="AB160" i="1"/>
  <c r="AB163" i="1"/>
  <c r="AA54" i="1"/>
  <c r="AA18" i="1"/>
  <c r="AB65" i="1"/>
  <c r="AB144" i="1"/>
  <c r="Z74" i="1"/>
  <c r="AB193" i="1"/>
  <c r="W140" i="1"/>
  <c r="X140" i="1" s="1"/>
  <c r="W204" i="1"/>
  <c r="X204" i="1" s="1"/>
  <c r="AB195" i="1"/>
  <c r="AB22" i="1"/>
  <c r="AA73" i="1"/>
  <c r="Z53" i="1"/>
  <c r="W75" i="1"/>
  <c r="X75" i="1" s="1"/>
  <c r="Z176" i="1"/>
  <c r="AB85" i="1"/>
  <c r="Z84" i="1"/>
  <c r="Z206" i="1"/>
  <c r="W38" i="1"/>
  <c r="X38" i="1" s="1"/>
  <c r="Z103" i="1"/>
  <c r="Z41" i="1"/>
  <c r="W12" i="1"/>
  <c r="X12" i="1" s="1"/>
  <c r="W62" i="1"/>
  <c r="X62" i="1" s="1"/>
  <c r="AB29" i="1"/>
  <c r="AB25" i="1"/>
  <c r="AB78" i="1"/>
  <c r="Z88" i="1"/>
  <c r="Z8" i="1"/>
  <c r="W52" i="1"/>
  <c r="X52" i="1" s="1"/>
  <c r="AA111" i="1"/>
  <c r="Z20" i="1"/>
  <c r="Z97" i="1"/>
  <c r="AA77" i="1"/>
  <c r="AA39" i="1"/>
  <c r="Z168" i="1"/>
  <c r="W205" i="1"/>
  <c r="X205" i="1" s="1"/>
  <c r="AA113" i="1"/>
  <c r="W149" i="1"/>
  <c r="X149" i="1" s="1"/>
  <c r="AB91" i="1"/>
  <c r="AA33" i="1"/>
  <c r="W148" i="1"/>
  <c r="X148" i="1" s="1"/>
  <c r="AB141" i="1"/>
  <c r="Z61" i="1"/>
  <c r="AB13" i="1"/>
  <c r="AB98" i="1"/>
  <c r="AB183" i="1"/>
  <c r="AB118" i="1"/>
  <c r="AA202" i="1"/>
  <c r="Z68" i="1"/>
  <c r="AB157" i="1"/>
  <c r="AB207" i="1"/>
  <c r="Z17" i="1"/>
  <c r="W130" i="1"/>
  <c r="X130" i="1" s="1"/>
  <c r="AA135" i="1"/>
  <c r="AA177" i="1"/>
  <c r="AA37" i="1"/>
  <c r="W153" i="1"/>
  <c r="X153" i="1" s="1"/>
  <c r="AA122" i="1"/>
  <c r="W102" i="1"/>
  <c r="X102" i="1" s="1"/>
  <c r="AA79" i="1"/>
  <c r="W165" i="1"/>
  <c r="X165" i="1" s="1"/>
  <c r="Z109" i="1"/>
  <c r="W70" i="1"/>
  <c r="X70" i="1" s="1"/>
  <c r="Z72" i="1"/>
  <c r="Z160" i="1"/>
  <c r="Z163" i="1"/>
  <c r="AB54" i="1"/>
  <c r="Z18" i="1"/>
  <c r="W65" i="1"/>
  <c r="X65" i="1" s="1"/>
  <c r="Z144" i="1"/>
  <c r="AA74" i="1"/>
  <c r="Z193" i="1"/>
  <c r="AC193" i="1" s="1"/>
  <c r="Z140" i="1"/>
  <c r="Z204" i="1"/>
  <c r="Z195" i="1"/>
  <c r="AA22" i="1"/>
  <c r="W73" i="1"/>
  <c r="X73" i="1" s="1"/>
  <c r="AB53" i="1"/>
  <c r="AA75" i="1"/>
  <c r="AA176" i="1"/>
  <c r="W85" i="1"/>
  <c r="X85" i="1" s="1"/>
  <c r="AA84" i="1"/>
  <c r="AB206" i="1"/>
  <c r="AA38" i="1"/>
  <c r="AB103" i="1"/>
  <c r="W41" i="1"/>
  <c r="X41" i="1" s="1"/>
  <c r="Z12" i="1"/>
  <c r="AB76" i="1"/>
  <c r="AA85" i="1"/>
  <c r="AA206" i="1"/>
  <c r="W103" i="1"/>
  <c r="X103" i="1" s="1"/>
  <c r="AB12" i="1"/>
  <c r="AA62" i="1"/>
  <c r="AA29" i="1"/>
  <c r="Z25" i="1"/>
  <c r="W78" i="1"/>
  <c r="X78" i="1" s="1"/>
  <c r="AB88" i="1"/>
  <c r="W8" i="1"/>
  <c r="X8" i="1" s="1"/>
  <c r="AB52" i="1"/>
  <c r="W111" i="1"/>
  <c r="X111" i="1" s="1"/>
  <c r="AB20" i="1"/>
  <c r="W97" i="1"/>
  <c r="X97" i="1" s="1"/>
  <c r="W77" i="1"/>
  <c r="X77" i="1" s="1"/>
  <c r="W39" i="1"/>
  <c r="X39" i="1" s="1"/>
  <c r="AA168" i="1"/>
  <c r="Z205" i="1"/>
  <c r="AB113" i="1"/>
  <c r="AB149" i="1"/>
  <c r="Z91" i="1"/>
  <c r="Z33" i="1"/>
  <c r="Z148" i="1"/>
  <c r="W141" i="1"/>
  <c r="X141" i="1" s="1"/>
  <c r="AA61" i="1"/>
  <c r="Z13" i="1"/>
  <c r="Z45" i="1"/>
  <c r="AC45" i="1" s="1"/>
  <c r="W114" i="1"/>
  <c r="X114" i="1" s="1"/>
  <c r="AB63" i="1"/>
  <c r="Z139" i="1"/>
  <c r="AB106" i="1"/>
  <c r="W49" i="1"/>
  <c r="X49" i="1" s="1"/>
  <c r="W93" i="1"/>
  <c r="X93" i="1" s="1"/>
  <c r="AA67" i="1"/>
  <c r="W48" i="1"/>
  <c r="X48" i="1" s="1"/>
  <c r="AB135" i="1"/>
  <c r="AB177" i="1"/>
  <c r="Z37" i="1"/>
  <c r="AB153" i="1"/>
  <c r="W122" i="1"/>
  <c r="X122" i="1" s="1"/>
  <c r="AA102" i="1"/>
  <c r="W79" i="1"/>
  <c r="X79" i="1" s="1"/>
  <c r="Z165" i="1"/>
  <c r="AA109" i="1"/>
  <c r="Z70" i="1"/>
  <c r="W72" i="1"/>
  <c r="X72" i="1" s="1"/>
  <c r="W160" i="1"/>
  <c r="X160" i="1" s="1"/>
  <c r="W163" i="1"/>
  <c r="X163" i="1" s="1"/>
  <c r="W54" i="1"/>
  <c r="X54" i="1" s="1"/>
  <c r="W18" i="1"/>
  <c r="X18" i="1" s="1"/>
  <c r="AA65" i="1"/>
  <c r="W144" i="1"/>
  <c r="X144" i="1" s="1"/>
  <c r="AB74" i="1"/>
  <c r="W193" i="1"/>
  <c r="X193" i="1" s="1"/>
  <c r="AB140" i="1"/>
  <c r="AA204" i="1"/>
  <c r="W195" i="1"/>
  <c r="X195" i="1" s="1"/>
  <c r="W22" i="1"/>
  <c r="X22" i="1" s="1"/>
  <c r="Z73" i="1"/>
  <c r="W53" i="1"/>
  <c r="X53" i="1" s="1"/>
  <c r="AB75" i="1"/>
  <c r="W176" i="1"/>
  <c r="X176" i="1" s="1"/>
  <c r="Z85" i="1"/>
  <c r="AB84" i="1"/>
  <c r="W206" i="1"/>
  <c r="X206" i="1" s="1"/>
  <c r="Z38" i="1"/>
  <c r="AA103" i="1"/>
  <c r="AB41" i="1"/>
  <c r="AA12" i="1"/>
  <c r="W14" i="1"/>
  <c r="X14" i="1" s="1"/>
  <c r="AB176" i="1"/>
  <c r="W84" i="1"/>
  <c r="X84" i="1" s="1"/>
  <c r="AB38" i="1"/>
  <c r="AA41" i="1"/>
  <c r="Z62" i="1"/>
  <c r="W29" i="1"/>
  <c r="X29" i="1" s="1"/>
  <c r="W25" i="1"/>
  <c r="X25" i="1" s="1"/>
  <c r="Z78" i="1"/>
  <c r="W88" i="1"/>
  <c r="X88" i="1" s="1"/>
  <c r="AA8" i="1"/>
  <c r="AA52" i="1"/>
  <c r="Z111" i="1"/>
  <c r="AA20" i="1"/>
  <c r="AB97" i="1"/>
  <c r="AB77" i="1"/>
  <c r="AB39" i="1"/>
  <c r="W168" i="1"/>
  <c r="X168" i="1" s="1"/>
  <c r="AB205" i="1"/>
  <c r="W113" i="1"/>
  <c r="X113" i="1" s="1"/>
  <c r="Z149" i="1"/>
  <c r="W91" i="1"/>
  <c r="X91" i="1" s="1"/>
  <c r="W33" i="1"/>
  <c r="X33" i="1" s="1"/>
  <c r="AB148" i="1"/>
  <c r="Z141" i="1"/>
  <c r="AB61" i="1"/>
  <c r="W13" i="1"/>
  <c r="X13" i="1" s="1"/>
  <c r="AB45" i="1"/>
  <c r="AB114" i="1"/>
  <c r="Z63" i="1"/>
  <c r="AA139" i="1"/>
  <c r="W106" i="1"/>
  <c r="X106" i="1" s="1"/>
  <c r="AA49" i="1"/>
  <c r="AB93" i="1"/>
  <c r="Z67" i="1"/>
  <c r="AC67" i="1" s="1"/>
  <c r="Z48" i="1"/>
  <c r="AC48" i="1" s="1"/>
  <c r="Z35" i="1"/>
  <c r="AC35" i="1" s="1"/>
  <c r="AB95" i="1"/>
  <c r="W185" i="1"/>
  <c r="X185" i="1" s="1"/>
  <c r="W9" i="1"/>
  <c r="X9" i="1" s="1"/>
  <c r="AB24" i="1"/>
  <c r="Z90" i="1"/>
  <c r="AC90" i="1" s="1"/>
  <c r="Z158" i="1"/>
  <c r="AC158" i="1" s="1"/>
  <c r="AB96" i="1"/>
  <c r="Z154" i="1"/>
  <c r="Z171" i="1"/>
  <c r="AB81" i="1"/>
  <c r="AB184" i="1"/>
  <c r="Z179" i="1"/>
  <c r="AC179" i="1" s="1"/>
  <c r="W32" i="1"/>
  <c r="X32" i="1" s="1"/>
  <c r="W119" i="1"/>
  <c r="X119" i="1" s="1"/>
  <c r="W34" i="1"/>
  <c r="X34" i="1" s="1"/>
  <c r="AA19" i="1"/>
  <c r="AB73" i="1"/>
  <c r="AA53" i="1"/>
  <c r="AB62" i="1"/>
  <c r="Z29" i="1"/>
  <c r="AA25" i="1"/>
  <c r="AA78" i="1"/>
  <c r="AA88" i="1"/>
  <c r="AB8" i="1"/>
  <c r="Z52" i="1"/>
  <c r="AB111" i="1"/>
  <c r="W20" i="1"/>
  <c r="X20" i="1" s="1"/>
  <c r="AA97" i="1"/>
  <c r="Z77" i="1"/>
  <c r="Z39" i="1"/>
  <c r="AB168" i="1"/>
  <c r="AA205" i="1"/>
  <c r="Z113" i="1"/>
  <c r="AA149" i="1"/>
  <c r="AA91" i="1"/>
  <c r="AB33" i="1"/>
  <c r="AA148" i="1"/>
  <c r="AA141" i="1"/>
  <c r="W61" i="1"/>
  <c r="X61" i="1" s="1"/>
  <c r="AA13" i="1"/>
  <c r="W45" i="1"/>
  <c r="X45" i="1" s="1"/>
  <c r="Z114" i="1"/>
  <c r="AC114" i="1" s="1"/>
  <c r="AA63" i="1"/>
  <c r="AB139" i="1"/>
  <c r="AA106" i="1"/>
  <c r="Z49" i="1"/>
  <c r="Z93" i="1"/>
  <c r="W67" i="1"/>
  <c r="X67" i="1" s="1"/>
  <c r="AB48" i="1"/>
  <c r="AB35" i="1"/>
  <c r="Z95" i="1"/>
  <c r="AC95" i="1" s="1"/>
  <c r="Z185" i="1"/>
  <c r="AC185" i="1" s="1"/>
  <c r="AB9" i="1"/>
  <c r="Z24" i="1"/>
  <c r="AC24" i="1" s="1"/>
  <c r="W90" i="1"/>
  <c r="X90" i="1" s="1"/>
  <c r="AB158" i="1"/>
  <c r="Z14" i="1"/>
  <c r="W96" i="1"/>
  <c r="X96" i="1" s="1"/>
  <c r="AA76" i="1"/>
  <c r="AA154" i="1"/>
  <c r="AA171" i="1"/>
  <c r="Z81" i="1"/>
  <c r="AC81" i="1" s="1"/>
  <c r="W184" i="1"/>
  <c r="X184" i="1" s="1"/>
  <c r="X56" i="1"/>
  <c r="AB179" i="1"/>
  <c r="AB32" i="1"/>
  <c r="AB119" i="1"/>
  <c r="AA34" i="1"/>
  <c r="W19" i="1"/>
  <c r="X19" i="1" s="1"/>
  <c r="Z170" i="1"/>
  <c r="AB7" i="1"/>
  <c r="AA200" i="1"/>
  <c r="AB46" i="1"/>
  <c r="Z10" i="1"/>
  <c r="AB208" i="1"/>
  <c r="AB174" i="1"/>
  <c r="AA60" i="1"/>
  <c r="AB11" i="1"/>
  <c r="W194" i="1"/>
  <c r="X194" i="1" s="1"/>
  <c r="AC40" i="1"/>
  <c r="AA190" i="1"/>
  <c r="Z64" i="1"/>
  <c r="AC64" i="1" s="1"/>
  <c r="AB43" i="1"/>
  <c r="AB143" i="1"/>
  <c r="Z182" i="1"/>
  <c r="AC182" i="1" s="1"/>
  <c r="Z23" i="1"/>
  <c r="AB151" i="1"/>
  <c r="AA121" i="1"/>
  <c r="Z75" i="1"/>
  <c r="AC75" i="1" s="1"/>
  <c r="AB137" i="1"/>
  <c r="AA15" i="1"/>
  <c r="AB51" i="1"/>
  <c r="Z132" i="1"/>
  <c r="AC132" i="1" s="1"/>
  <c r="AB115" i="1"/>
  <c r="AB6" i="1"/>
  <c r="W178" i="1"/>
  <c r="X178" i="1" s="1"/>
  <c r="W110" i="1"/>
  <c r="X110" i="1" s="1"/>
  <c r="Z155" i="1"/>
  <c r="AA105" i="1"/>
  <c r="AB142" i="1"/>
  <c r="Z136" i="1"/>
  <c r="AA159" i="1"/>
  <c r="AA129" i="1"/>
  <c r="AB80" i="1"/>
  <c r="AB66" i="1"/>
  <c r="AA186" i="1"/>
  <c r="AA101" i="1"/>
  <c r="AB199" i="1"/>
  <c r="Z156" i="1"/>
  <c r="Z125" i="1"/>
  <c r="Z201" i="1"/>
  <c r="W146" i="1"/>
  <c r="X146" i="1" s="1"/>
  <c r="AB127" i="1"/>
  <c r="AA87" i="1"/>
  <c r="AA189" i="1"/>
  <c r="AA172" i="1"/>
  <c r="AA5" i="1"/>
  <c r="Z5" i="1"/>
  <c r="W5" i="1"/>
  <c r="X5" i="1" s="1"/>
  <c r="AB5" i="1"/>
  <c r="B145" i="1"/>
  <c r="C145" i="1"/>
  <c r="AC184" i="1" l="1"/>
  <c r="AD184" i="1" s="1"/>
  <c r="AD36" i="1"/>
  <c r="AD146" i="1"/>
  <c r="AC117" i="1"/>
  <c r="AD117" i="1" s="1"/>
  <c r="AC201" i="1"/>
  <c r="AC39" i="1"/>
  <c r="AD39" i="1" s="1"/>
  <c r="AC151" i="1"/>
  <c r="AD151" i="1" s="1"/>
  <c r="AC10" i="1"/>
  <c r="AD10" i="1" s="1"/>
  <c r="AC128" i="1"/>
  <c r="AD128" i="1" s="1"/>
  <c r="AC170" i="1"/>
  <c r="AD170" i="1" s="1"/>
  <c r="AC125" i="1"/>
  <c r="AD125" i="1" s="1"/>
  <c r="AC203" i="1"/>
  <c r="AD203" i="1" s="1"/>
  <c r="AC191" i="1"/>
  <c r="AD191" i="1" s="1"/>
  <c r="AC160" i="1"/>
  <c r="AD160" i="1" s="1"/>
  <c r="AC62" i="1"/>
  <c r="AD62" i="1" s="1"/>
  <c r="AD67" i="1"/>
  <c r="AD104" i="1"/>
  <c r="AC194" i="1"/>
  <c r="AD194" i="1" s="1"/>
  <c r="AC21" i="1"/>
  <c r="AD21" i="1" s="1"/>
  <c r="AC30" i="1"/>
  <c r="AD30" i="1" s="1"/>
  <c r="AC155" i="1"/>
  <c r="AD155" i="1" s="1"/>
  <c r="AC162" i="1"/>
  <c r="AD162" i="1" s="1"/>
  <c r="AC116" i="1"/>
  <c r="AD116" i="1" s="1"/>
  <c r="AD133" i="1"/>
  <c r="AC164" i="1"/>
  <c r="AD164" i="1" s="1"/>
  <c r="AD45" i="1"/>
  <c r="AC37" i="1"/>
  <c r="AD37" i="1" s="1"/>
  <c r="AC38" i="1"/>
  <c r="AD38" i="1" s="1"/>
  <c r="AD75" i="1"/>
  <c r="AC17" i="1"/>
  <c r="AD17" i="1" s="1"/>
  <c r="AC197" i="1"/>
  <c r="AD197" i="1" s="1"/>
  <c r="AC93" i="1"/>
  <c r="AD93" i="1" s="1"/>
  <c r="AC73" i="1"/>
  <c r="AD73" i="1" s="1"/>
  <c r="AC23" i="1"/>
  <c r="AD23" i="1" s="1"/>
  <c r="AC29" i="1"/>
  <c r="AD29" i="1" s="1"/>
  <c r="AC163" i="1"/>
  <c r="AD163" i="1" s="1"/>
  <c r="AC127" i="1"/>
  <c r="AD127" i="1" s="1"/>
  <c r="AC115" i="1"/>
  <c r="AD115" i="1" s="1"/>
  <c r="AC165" i="1"/>
  <c r="AD165" i="1" s="1"/>
  <c r="AC140" i="1"/>
  <c r="AD140" i="1" s="1"/>
  <c r="AC143" i="1"/>
  <c r="AD143" i="1" s="1"/>
  <c r="AC120" i="1"/>
  <c r="AD120" i="1" s="1"/>
  <c r="AC14" i="1"/>
  <c r="AD14" i="1" s="1"/>
  <c r="AC136" i="1"/>
  <c r="AD136" i="1" s="1"/>
  <c r="AC156" i="1"/>
  <c r="AD156" i="1" s="1"/>
  <c r="AC77" i="1"/>
  <c r="AD77" i="1" s="1"/>
  <c r="AC70" i="1"/>
  <c r="AD70" i="1" s="1"/>
  <c r="AC124" i="1"/>
  <c r="AD124" i="1" s="1"/>
  <c r="AC207" i="1"/>
  <c r="AD207" i="1" s="1"/>
  <c r="AD35" i="1"/>
  <c r="AC113" i="1"/>
  <c r="AD113" i="1" s="1"/>
  <c r="AC111" i="1"/>
  <c r="AD111" i="1" s="1"/>
  <c r="AC94" i="1"/>
  <c r="AD94" i="1" s="1"/>
  <c r="AC72" i="1"/>
  <c r="AD72" i="1" s="1"/>
  <c r="AD179" i="1"/>
  <c r="AC118" i="1"/>
  <c r="AD118" i="1" s="1"/>
  <c r="AC26" i="1"/>
  <c r="AD26" i="1" s="1"/>
  <c r="AC28" i="1"/>
  <c r="AD28" i="1" s="1"/>
  <c r="AC80" i="1"/>
  <c r="AD80" i="1" s="1"/>
  <c r="AC18" i="1"/>
  <c r="AD18" i="1" s="1"/>
  <c r="AC100" i="1"/>
  <c r="AD100" i="1" s="1"/>
  <c r="AC5" i="1"/>
  <c r="AD5" i="1" s="1"/>
  <c r="AC157" i="1"/>
  <c r="AD157" i="1" s="1"/>
  <c r="AC86" i="1"/>
  <c r="AD86" i="1" s="1"/>
  <c r="AC85" i="1"/>
  <c r="AD85" i="1" s="1"/>
  <c r="AC52" i="1"/>
  <c r="AD52" i="1" s="1"/>
  <c r="AC59" i="1"/>
  <c r="AD59" i="1" s="1"/>
  <c r="AC192" i="1"/>
  <c r="AD192" i="1" s="1"/>
  <c r="AC47" i="1"/>
  <c r="AD47" i="1" s="1"/>
  <c r="AC33" i="1"/>
  <c r="AD33" i="1" s="1"/>
  <c r="AC195" i="1"/>
  <c r="AD195" i="1" s="1"/>
  <c r="AC134" i="1"/>
  <c r="AD134" i="1" s="1"/>
  <c r="AD158" i="1"/>
  <c r="AC49" i="1"/>
  <c r="AD49" i="1" s="1"/>
  <c r="AC183" i="1"/>
  <c r="AD183" i="1" s="1"/>
  <c r="AC152" i="1"/>
  <c r="AD152" i="1" s="1"/>
  <c r="AD95" i="1"/>
  <c r="AC61" i="1"/>
  <c r="AD61" i="1" s="1"/>
  <c r="AC82" i="1"/>
  <c r="AD82" i="1" s="1"/>
  <c r="AC123" i="1"/>
  <c r="AD123" i="1" s="1"/>
  <c r="AC91" i="1"/>
  <c r="AD91" i="1" s="1"/>
  <c r="AC204" i="1"/>
  <c r="AD204" i="1" s="1"/>
  <c r="AC109" i="1"/>
  <c r="AD109" i="1" s="1"/>
  <c r="AC176" i="1"/>
  <c r="AD176" i="1" s="1"/>
  <c r="AC22" i="1"/>
  <c r="AD22" i="1" s="1"/>
  <c r="AC190" i="1"/>
  <c r="AD190" i="1" s="1"/>
  <c r="AC60" i="1"/>
  <c r="AD60" i="1" s="1"/>
  <c r="AC142" i="1"/>
  <c r="AD142" i="1" s="1"/>
  <c r="AC105" i="1"/>
  <c r="AD105" i="1" s="1"/>
  <c r="AC50" i="1"/>
  <c r="AD50" i="1" s="1"/>
  <c r="AD40" i="1"/>
  <c r="AC96" i="1"/>
  <c r="AD96" i="1" s="1"/>
  <c r="AC107" i="1"/>
  <c r="AD107" i="1" s="1"/>
  <c r="AC149" i="1"/>
  <c r="AD149" i="1" s="1"/>
  <c r="AC78" i="1"/>
  <c r="AD78" i="1" s="1"/>
  <c r="AC68" i="1"/>
  <c r="AD68" i="1" s="1"/>
  <c r="AC110" i="1"/>
  <c r="AD110" i="1" s="1"/>
  <c r="AC178" i="1"/>
  <c r="AD178" i="1" s="1"/>
  <c r="AC27" i="1"/>
  <c r="AD27" i="1" s="1"/>
  <c r="AC34" i="1"/>
  <c r="AD34" i="1" s="1"/>
  <c r="AC25" i="1"/>
  <c r="AD25" i="1" s="1"/>
  <c r="AC53" i="1"/>
  <c r="AD53" i="1" s="1"/>
  <c r="AC135" i="1"/>
  <c r="AD135" i="1" s="1"/>
  <c r="AD132" i="1"/>
  <c r="AC98" i="1"/>
  <c r="AD98" i="1" s="1"/>
  <c r="AC175" i="1"/>
  <c r="AD175" i="1" s="1"/>
  <c r="AD58" i="1"/>
  <c r="AC7" i="1"/>
  <c r="AD7" i="1" s="1"/>
  <c r="AC198" i="1"/>
  <c r="AD198" i="1" s="1"/>
  <c r="AC11" i="1"/>
  <c r="AD11" i="1" s="1"/>
  <c r="AC119" i="1"/>
  <c r="AD119" i="1" s="1"/>
  <c r="AD24" i="1"/>
  <c r="AC139" i="1"/>
  <c r="AD139" i="1" s="1"/>
  <c r="AC205" i="1"/>
  <c r="AD205" i="1" s="1"/>
  <c r="AC168" i="1"/>
  <c r="AD168" i="1" s="1"/>
  <c r="AC180" i="1"/>
  <c r="AD180" i="1" s="1"/>
  <c r="AC15" i="1"/>
  <c r="AD15" i="1" s="1"/>
  <c r="AC6" i="1"/>
  <c r="AD6" i="1" s="1"/>
  <c r="AC137" i="1"/>
  <c r="AD137" i="1" s="1"/>
  <c r="AD173" i="1"/>
  <c r="AC76" i="1"/>
  <c r="AD76" i="1" s="1"/>
  <c r="AC32" i="1"/>
  <c r="AD32" i="1" s="1"/>
  <c r="AC106" i="1"/>
  <c r="AD106" i="1" s="1"/>
  <c r="AC63" i="1"/>
  <c r="AD63" i="1" s="1"/>
  <c r="AC144" i="1"/>
  <c r="AD144" i="1" s="1"/>
  <c r="AC79" i="1"/>
  <c r="AD79" i="1" s="1"/>
  <c r="AC202" i="1"/>
  <c r="AD202" i="1" s="1"/>
  <c r="AC169" i="1"/>
  <c r="AD169" i="1" s="1"/>
  <c r="AC92" i="1"/>
  <c r="AD92" i="1" s="1"/>
  <c r="AC51" i="1"/>
  <c r="AD51" i="1" s="1"/>
  <c r="AC121" i="1"/>
  <c r="AD121" i="1" s="1"/>
  <c r="AC126" i="1"/>
  <c r="AD126" i="1" s="1"/>
  <c r="AC19" i="1"/>
  <c r="AD19" i="1" s="1"/>
  <c r="AC147" i="1"/>
  <c r="AD147" i="1" s="1"/>
  <c r="AC167" i="1"/>
  <c r="AD167" i="1" s="1"/>
  <c r="AD114" i="1"/>
  <c r="AD182" i="1"/>
  <c r="AC69" i="1"/>
  <c r="AD69" i="1" s="1"/>
  <c r="AC174" i="1"/>
  <c r="AD174" i="1" s="1"/>
  <c r="AC97" i="1"/>
  <c r="AD97" i="1" s="1"/>
  <c r="AC41" i="1"/>
  <c r="AD41" i="1" s="1"/>
  <c r="AC43" i="1"/>
  <c r="AD43" i="1" s="1"/>
  <c r="AD64" i="1"/>
  <c r="AC9" i="1"/>
  <c r="AD9" i="1" s="1"/>
  <c r="AC55" i="1"/>
  <c r="AD55" i="1" s="1"/>
  <c r="AC13" i="1"/>
  <c r="AD13" i="1" s="1"/>
  <c r="AC20" i="1"/>
  <c r="AD20" i="1" s="1"/>
  <c r="AC103" i="1"/>
  <c r="AD103" i="1" s="1"/>
  <c r="AC65" i="1"/>
  <c r="AD65" i="1" s="1"/>
  <c r="AC99" i="1"/>
  <c r="AD99" i="1" s="1"/>
  <c r="AC189" i="1"/>
  <c r="AD189" i="1" s="1"/>
  <c r="AC87" i="1"/>
  <c r="AD87" i="1" s="1"/>
  <c r="AC181" i="1"/>
  <c r="AD181" i="1" s="1"/>
  <c r="AD90" i="1"/>
  <c r="AD42" i="1"/>
  <c r="AC196" i="1"/>
  <c r="AD196" i="1" s="1"/>
  <c r="AD193" i="1"/>
  <c r="AC172" i="1"/>
  <c r="AD172" i="1" s="1"/>
  <c r="AD201" i="1"/>
  <c r="AC112" i="1"/>
  <c r="AD112" i="1" s="1"/>
  <c r="AC31" i="1"/>
  <c r="AD31" i="1" s="1"/>
  <c r="AC89" i="1"/>
  <c r="AD89" i="1" s="1"/>
  <c r="AC46" i="1"/>
  <c r="AD46" i="1" s="1"/>
  <c r="AC161" i="1"/>
  <c r="AD161" i="1" s="1"/>
  <c r="AC138" i="1"/>
  <c r="AD138" i="1" s="1"/>
  <c r="AC187" i="1"/>
  <c r="AD187" i="1" s="1"/>
  <c r="AD81" i="1"/>
  <c r="AD48" i="1"/>
  <c r="AC141" i="1"/>
  <c r="AD141" i="1" s="1"/>
  <c r="AC206" i="1"/>
  <c r="AD206" i="1" s="1"/>
  <c r="AC74" i="1"/>
  <c r="AD74" i="1" s="1"/>
  <c r="AC102" i="1"/>
  <c r="AD102" i="1" s="1"/>
  <c r="AC54" i="1"/>
  <c r="AD54" i="1" s="1"/>
  <c r="AC177" i="1"/>
  <c r="AD177" i="1" s="1"/>
  <c r="AD57" i="1"/>
  <c r="AC199" i="1"/>
  <c r="AD199" i="1" s="1"/>
  <c r="AC108" i="1"/>
  <c r="AD108" i="1" s="1"/>
  <c r="AC56" i="1"/>
  <c r="AD56" i="1" s="1"/>
  <c r="AC131" i="1"/>
  <c r="AD131" i="1" s="1"/>
  <c r="AC16" i="1"/>
  <c r="AD16" i="1" s="1"/>
  <c r="AC200" i="1"/>
  <c r="AD200" i="1" s="1"/>
  <c r="AC166" i="1"/>
  <c r="AD166" i="1" s="1"/>
  <c r="AC171" i="1"/>
  <c r="AD171" i="1" s="1"/>
  <c r="AC148" i="1"/>
  <c r="AD148" i="1" s="1"/>
  <c r="AC8" i="1"/>
  <c r="AD8" i="1" s="1"/>
  <c r="AC84" i="1"/>
  <c r="AD84" i="1" s="1"/>
  <c r="AC122" i="1"/>
  <c r="AD122" i="1" s="1"/>
  <c r="AC44" i="1"/>
  <c r="AD44" i="1" s="1"/>
  <c r="AC186" i="1"/>
  <c r="AD186" i="1" s="1"/>
  <c r="AC66" i="1"/>
  <c r="AD66" i="1" s="1"/>
  <c r="AC150" i="1"/>
  <c r="AD150" i="1" s="1"/>
  <c r="AC208" i="1"/>
  <c r="AD208" i="1" s="1"/>
  <c r="AC83" i="1"/>
  <c r="AD83" i="1" s="1"/>
  <c r="AC71" i="1"/>
  <c r="AD71" i="1" s="1"/>
  <c r="AC154" i="1"/>
  <c r="AD154" i="1" s="1"/>
  <c r="AC12" i="1"/>
  <c r="AD12" i="1" s="1"/>
  <c r="AC88" i="1"/>
  <c r="AD88" i="1" s="1"/>
  <c r="AC153" i="1"/>
  <c r="AD153" i="1" s="1"/>
  <c r="AC130" i="1"/>
  <c r="AD130" i="1" s="1"/>
  <c r="AC101" i="1"/>
  <c r="AD101" i="1" s="1"/>
  <c r="AC129" i="1"/>
  <c r="AD129" i="1" s="1"/>
  <c r="AC159" i="1"/>
  <c r="AD159" i="1" s="1"/>
  <c r="AD185" i="1"/>
  <c r="AA145" i="1"/>
  <c r="AB145" i="1"/>
  <c r="W145" i="1"/>
  <c r="X145" i="1" s="1"/>
  <c r="Z145" i="1"/>
  <c r="AC145" i="1" l="1"/>
  <c r="AD14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<sst xmlns="http://schemas.openxmlformats.org/spreadsheetml/2006/main" count="3021" uniqueCount="660">
  <si>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</si>
  <si>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</si>
  <si>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</si>
  <si>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</si>
  <si>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</si>
  <si>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</si>
  <si>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</si>
  <si>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</si>
  <si>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</si>
  <si>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</si>
  <si>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</si>
  <si>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</si>
  <si>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</si>
  <si>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</si>
  <si>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</si>
  <si>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</si>
  <si>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</si>
  <si>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</si>
  <si>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</si>
  <si>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</si>
  <si>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</si>
  <si>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</si>
  <si>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</si>
  <si>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</si>
  <si>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</si>
  <si>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</si>
  <si>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</si>
  <si>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</si>
  <si>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</si>
  <si>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</si>
  <si>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</si>
  <si>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</si>
  <si>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</si>
  <si>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</si>
  <si>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</si>
  <si>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</si>
  <si>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</si>
  <si>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</si>
  <si>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</si>
  <si>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</si>
  <si>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</si>
  <si>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</si>
  <si>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</si>
  <si>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</si>
  <si>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</si>
  <si>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</si>
  <si>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</si>
  <si>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</si>
  <si>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</si>
  <si>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</si>
  <si>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</si>
  <si>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</si>
  <si>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</si>
  <si>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</si>
  <si>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</si>
  <si>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</si>
  <si>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</si>
  <si>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</si>
  <si>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</si>
  <si>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</si>
  <si>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</si>
  <si>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</si>
  <si>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</si>
  <si>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</si>
  <si>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</si>
  <si>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</si>
  <si>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</si>
  <si>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</si>
  <si>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</si>
  <si>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</si>
  <si>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</si>
  <si>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</si>
  <si>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</si>
  <si>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</si>
  <si>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</si>
  <si>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</si>
  <si>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</si>
  <si>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</si>
  <si>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</si>
  <si>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</si>
  <si>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</si>
  <si>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</si>
  <si>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</si>
  <si>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</si>
  <si>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</si>
  <si>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</si>
  <si>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</si>
  <si>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</si>
  <si>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</si>
  <si>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</si>
  <si>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</si>
  <si>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</si>
  <si>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</si>
  <si>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</si>
  <si>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</si>
  <si>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</si>
  <si>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</si>
  <si>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</si>
  <si>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</si>
  <si>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</si>
  <si>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</si>
  <si>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</si>
  <si>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</si>
  <si>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</si>
  <si>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</si>
  <si>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</si>
  <si>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</si>
  <si>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</si>
  <si>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</si>
  <si>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</si>
  <si>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</si>
  <si>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</si>
  <si>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</si>
  <si>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</si>
  <si>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</si>
  <si>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</si>
  <si>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</si>
  <si>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</si>
  <si>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</si>
  <si>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</si>
  <si>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</si>
  <si>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</si>
  <si>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</si>
  <si>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</si>
  <si>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V. Z. MERCEARIA PANORAMA II LTDA -ME</t>
  </si>
  <si>
    <t>PAPELARIA OURO LTDA</t>
  </si>
  <si>
    <t>MATERIAL PARA ESCRITORIO</t>
  </si>
  <si>
    <t>ECO PLAST COMERCIO LTDA</t>
  </si>
  <si>
    <t>UTENSILIOS PARA COPA, REFEITORIO E COZINHA</t>
  </si>
  <si>
    <t>EMPRESA DE PESQUISA AGROPECUARIA DE MINAS GERAIS</t>
  </si>
  <si>
    <t>ELETROELETRONICOS INCONFIDENTES EIRELI</t>
  </si>
  <si>
    <t>MERCEARIA INDIANOPOLIS LTDA</t>
  </si>
  <si>
    <t>FERRAMENTAS, FERRAGENS E UTENSILIOS</t>
  </si>
  <si>
    <t>VOETUR TURISMO E REPRESENTACOES LTDA</t>
  </si>
  <si>
    <t>PASSAGENS - PESSOA JURIDICA</t>
  </si>
  <si>
    <t>PAZES TREINAMENTO EM DESENVOLVIMENTO PESSOAL E PROFISSIONAL E GESTAO R</t>
  </si>
  <si>
    <t>30.375.048 ANA TERRA FERRARI GUIMARAES</t>
  </si>
  <si>
    <t>EDU.CON CONSULTORIA E TREINAMENTO LTDA.</t>
  </si>
  <si>
    <t>AMBIENTE AR CONDICIONADO LTDA - ME</t>
  </si>
  <si>
    <t>ATENAS ELEVADORES LTDA</t>
  </si>
  <si>
    <t>ABASTEK AUTOMACAO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</si>
  <si>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</si>
  <si>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</si>
  <si>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</si>
  <si>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</si>
  <si>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</si>
  <si>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</si>
  <si>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</si>
  <si>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</si>
  <si>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</si>
  <si>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</si>
  <si>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</si>
  <si>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</si>
  <si>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LUMEN PRODUCOES AUDIOVISUAIS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</si>
  <si>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</si>
  <si>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</si>
  <si>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</si>
  <si>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</si>
  <si>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</si>
  <si>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</si>
  <si>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</si>
  <si>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</si>
  <si>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</si>
  <si>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</si>
  <si>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</si>
  <si>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</si>
  <si>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</si>
  <si>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</si>
  <si>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</si>
  <si>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</si>
  <si>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</si>
  <si>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</si>
  <si>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</si>
  <si>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</si>
  <si>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</si>
  <si>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</si>
  <si>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</si>
  <si>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</si>
  <si>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</si>
  <si>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</si>
  <si>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</si>
  <si>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</si>
  <si>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</si>
  <si>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</si>
  <si>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</si>
  <si>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</si>
  <si>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</si>
  <si>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</si>
  <si>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</si>
  <si>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</si>
  <si>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</si>
  <si>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</si>
  <si>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</si>
  <si>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</si>
  <si>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</si>
  <si>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</si>
  <si>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</si>
  <si>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</si>
  <si>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</si>
  <si>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</si>
  <si>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</si>
  <si>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</si>
  <si>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</si>
  <si>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</si>
  <si>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</si>
  <si>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</si>
  <si>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</si>
  <si>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</si>
  <si>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</si>
  <si>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</si>
  <si>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</si>
  <si>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</si>
  <si>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</si>
  <si>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</si>
  <si>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</si>
  <si>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</si>
  <si>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</si>
  <si>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</si>
  <si>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</si>
  <si>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</si>
  <si>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</si>
  <si>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</si>
  <si>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</si>
  <si>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</si>
  <si>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</si>
  <si>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</si>
  <si>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</si>
  <si>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</si>
  <si>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</si>
  <si>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</si>
  <si>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</si>
  <si>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</si>
  <si>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</si>
  <si>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</si>
  <si>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</si>
  <si>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</si>
  <si>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</si>
  <si>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</si>
  <si>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</si>
  <si>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</si>
  <si>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</si>
  <si>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</si>
  <si>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</si>
  <si>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</si>
  <si>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</si>
  <si>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</si>
  <si>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</si>
  <si>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</si>
  <si>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</si>
  <si>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</si>
  <si>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</si>
  <si>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</si>
  <si>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</si>
  <si>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</si>
  <si>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</si>
  <si>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</si>
  <si>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</si>
  <si>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</si>
  <si>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</si>
  <si>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</si>
  <si>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</si>
  <si>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</si>
  <si>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</si>
  <si>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AR RP CERTIFICACAO DIGITAL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</si>
  <si>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</si>
  <si>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</si>
  <si>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</si>
  <si>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</si>
  <si>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</si>
  <si>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</si>
  <si>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</si>
  <si>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</si>
  <si>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</si>
  <si>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</si>
  <si>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</si>
  <si>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</si>
  <si>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</si>
  <si>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</si>
  <si>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</si>
  <si>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</si>
  <si>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</si>
  <si>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</si>
  <si>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</si>
  <si>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</si>
  <si>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ASSINATURAS DE JORNAIS, REVISTAS E PERIODICOS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</si>
  <si>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</si>
  <si>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</si>
  <si>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</si>
  <si>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</si>
  <si>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OUTROS SERVICOS DE TERCEIROS - PESSOA JURIDICA</t>
  </si>
  <si>
    <t>JANAYNNA MARROCOS MACAUBAS TORRES</t>
  </si>
  <si>
    <t>DANIELE BELLETTATO</t>
  </si>
  <si>
    <t>LETICIA FONSECA CUNHA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</si>
  <si>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</si>
  <si>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</si>
  <si>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</si>
  <si>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</si>
  <si>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</si>
  <si>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</si>
  <si>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</si>
  <si>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</si>
  <si>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</si>
  <si>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</si>
  <si>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</si>
  <si>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</si>
  <si>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</si>
  <si>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</si>
  <si>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</si>
  <si>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</si>
  <si>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</si>
  <si>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</si>
  <si>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</si>
  <si>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</si>
  <si>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</si>
  <si>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</si>
  <si>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</si>
  <si>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</si>
  <si>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</si>
  <si>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</si>
  <si>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</si>
  <si>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</si>
  <si>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</si>
  <si>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</si>
  <si>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</si>
  <si>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</si>
  <si>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</si>
  <si>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</si>
  <si>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</si>
  <si>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</si>
  <si>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</si>
  <si>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</si>
  <si>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</si>
  <si>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</si>
  <si>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</si>
  <si>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</si>
  <si>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</si>
  <si>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</si>
  <si>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</si>
  <si>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</si>
  <si>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</si>
  <si>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</si>
  <si>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</si>
  <si>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</si>
  <si>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</si>
  <si>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</si>
  <si>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</si>
  <si>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</si>
  <si>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</si>
  <si>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</si>
  <si>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</si>
  <si>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</si>
  <si>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</si>
  <si>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</si>
  <si>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</si>
  <si>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</si>
  <si>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</si>
  <si>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</si>
  <si>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</si>
  <si>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</si>
  <si>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</si>
  <si>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</si>
  <si>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</si>
  <si>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</si>
  <si>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</si>
  <si>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</si>
  <si>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</si>
  <si>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</si>
  <si>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</si>
  <si>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</si>
  <si>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</si>
  <si>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</si>
  <si>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</si>
  <si>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</si>
  <si>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</si>
  <si>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</si>
  <si>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</si>
  <si>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</si>
  <si>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</si>
  <si>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</si>
  <si>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</si>
  <si>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</si>
  <si>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</si>
  <si>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</si>
  <si>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</si>
  <si>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</si>
  <si>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</si>
  <si>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</si>
  <si>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</si>
  <si>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</si>
  <si>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</si>
  <si>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</si>
  <si>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</si>
  <si>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</si>
  <si>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</si>
  <si>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</si>
  <si>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</si>
  <si>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</si>
  <si>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</si>
  <si>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</si>
  <si>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</si>
  <si>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</si>
  <si>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</si>
  <si>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</si>
  <si>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</si>
  <si>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</si>
  <si>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</si>
  <si>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</si>
  <si>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</si>
  <si>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</si>
  <si>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</si>
  <si>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</si>
  <si>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</si>
  <si>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</si>
  <si>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</si>
  <si>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</si>
  <si>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</si>
  <si>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</si>
  <si>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</si>
  <si>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</si>
  <si>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</si>
  <si>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</si>
  <si>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</si>
  <si>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</si>
  <si>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</si>
  <si>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</si>
  <si>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</si>
  <si>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</si>
  <si>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</si>
  <si>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</si>
  <si>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</si>
  <si>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</si>
  <si>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</si>
  <si>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</si>
  <si>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</si>
  <si>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ASSOCIACAO PROFISSIONALIZANTE DO MENOR DE BELO HORIZONTE -ASSPROM</t>
  </si>
  <si>
    <t>LOCACAO DE MAO-DE-OBRA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</si>
  <si>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</si>
  <si>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</si>
  <si>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</si>
  <si>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</si>
  <si>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</si>
  <si>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</si>
  <si>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GERAIS IMOBILIARIA LOCACAO E VENDA LTDA -ME</t>
  </si>
  <si>
    <t>INDENIZACOES E RESTITUICOES</t>
  </si>
  <si>
    <t>NORTE SUL GESTORA E CORRETORA LTDA.</t>
  </si>
  <si>
    <t>VIRGINIA MARIA FRANCO</t>
  </si>
  <si>
    <t>ROSENIL JOSE MOREIRA COUTO</t>
  </si>
  <si>
    <t>RICARDO SILVA</t>
  </si>
  <si>
    <t>ROGER VIEIRA FEICHAS</t>
  </si>
  <si>
    <t>ADRIANO MACHADO DE ALMEIDA</t>
  </si>
  <si>
    <t>MOACYR COSTA RABELLO</t>
  </si>
  <si>
    <t>SIDNEI HENRIQUE DA SILVA</t>
  </si>
  <si>
    <t>LUCIANA RAQUEL AZEVEDO GAMA</t>
  </si>
  <si>
    <t>EDEN MATTAR</t>
  </si>
  <si>
    <t>MAXNEI GONZAGA</t>
  </si>
  <si>
    <t>CLEIVA ISABEL DETOMI</t>
  </si>
  <si>
    <t>MARCELO TADEU DE OLIVEIRA</t>
  </si>
  <si>
    <t>VIRGINIA CORNELIO DA SILVA</t>
  </si>
  <si>
    <t>GUSTAVO FRANCISCO DAYRELL DE MAGALHAES SANTOS</t>
  </si>
  <si>
    <t>CIBELE CRISTINA MAFFIA LOPES</t>
  </si>
  <si>
    <t>MARINA BUCK CARVALHO SAMPAIO</t>
  </si>
  <si>
    <t>LUISA RIBEIRO CASSINI</t>
  </si>
  <si>
    <t>RAQUEL DE SOUZA PYRAMO NOVAES</t>
  </si>
  <si>
    <t>SAMANTHA VILARINHO MELLO ALVES</t>
  </si>
  <si>
    <t>NESTOR SARAIVA PEREIRA NETO</t>
  </si>
  <si>
    <t>THIAGO DUTRA VAZ SOUZA</t>
  </si>
  <si>
    <t>LUANA BORBA ISERHARD</t>
  </si>
  <si>
    <t>CAMILA CORTES REZENDE SILVEIRA</t>
  </si>
  <si>
    <t>FREDERICO DE SOUSA SARAIVA</t>
  </si>
  <si>
    <t>NATHALIA DE PAULA MOREIRA FRATTEZI</t>
  </si>
  <si>
    <t>MICHELLE LOPES MASCARENHAS GLAESER</t>
  </si>
  <si>
    <t>RITA FERNANDES DA SILVA</t>
  </si>
  <si>
    <t>KARINA RODRIGUES MALDONADO</t>
  </si>
  <si>
    <t>RAFAEL DE FREITAS CUNHA LINS</t>
  </si>
  <si>
    <t>ADAILTON JOSE DE CARVALHO</t>
  </si>
  <si>
    <t>GIOVANI BATISTA MANZO</t>
  </si>
  <si>
    <t>CARLOS FREDERICO ROSIGNOLI DE LIMA</t>
  </si>
  <si>
    <t>ADRIANA PATRICIA CAMPOS PEREIRA</t>
  </si>
  <si>
    <t>JULIA SOUZA DALCIN</t>
  </si>
  <si>
    <t>AMANDA DE PAULA ANDRADE</t>
  </si>
  <si>
    <t>9; 10</t>
  </si>
  <si>
    <t>Pagamento realizado em Ordem de Pagamento única.</t>
  </si>
  <si>
    <t>14; 15</t>
  </si>
  <si>
    <t>6014; 6017</t>
  </si>
  <si>
    <t>Pagamento realizado em duas Ordens de Pagamento distintas.</t>
  </si>
  <si>
    <t>11; 12</t>
  </si>
  <si>
    <t>Liquidação Cancelada</t>
  </si>
  <si>
    <t>10; 11</t>
  </si>
  <si>
    <t>Liquidação substituída para ajuste da competência indicada.</t>
  </si>
  <si>
    <t>8; 9</t>
  </si>
  <si>
    <t>Liquidação substituída para ajuste da retenção tributária.</t>
  </si>
  <si>
    <t>5413; 5414</t>
  </si>
  <si>
    <t>Pagamento realizado dentro do prazo contratual .</t>
  </si>
  <si>
    <t>2/2024</t>
  </si>
  <si>
    <t>5/2024</t>
  </si>
  <si>
    <t>25/2024</t>
  </si>
  <si>
    <t>55/2024</t>
  </si>
  <si>
    <t>63/2024</t>
  </si>
  <si>
    <t>70/2024</t>
  </si>
  <si>
    <t>78/2024</t>
  </si>
  <si>
    <t>81/2024</t>
  </si>
  <si>
    <t>85/2024</t>
  </si>
  <si>
    <t>89/2024</t>
  </si>
  <si>
    <t>90/2024</t>
  </si>
  <si>
    <t>35/2024</t>
  </si>
  <si>
    <t>41/2024</t>
  </si>
  <si>
    <t>42/2024</t>
  </si>
  <si>
    <t>53/2024</t>
  </si>
  <si>
    <t>56/2024</t>
  </si>
  <si>
    <t>58/2024</t>
  </si>
  <si>
    <t>61/2024</t>
  </si>
  <si>
    <t>62/2024</t>
  </si>
  <si>
    <t>64/2024</t>
  </si>
  <si>
    <t>65/2024</t>
  </si>
  <si>
    <t>66/2024</t>
  </si>
  <si>
    <t>67/2024</t>
  </si>
  <si>
    <t>68/2024</t>
  </si>
  <si>
    <t>71/2024</t>
  </si>
  <si>
    <t>72/2024</t>
  </si>
  <si>
    <t>74/2024</t>
  </si>
  <si>
    <t>75/2024</t>
  </si>
  <si>
    <t>80/2024</t>
  </si>
  <si>
    <t>83/2024</t>
  </si>
  <si>
    <t>86/2024</t>
  </si>
  <si>
    <t>88/2024</t>
  </si>
  <si>
    <t>91/2024</t>
  </si>
  <si>
    <t>99/2024</t>
  </si>
  <si>
    <t>100/2024</t>
  </si>
  <si>
    <t>101/2024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</si>
  <si>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</si>
  <si>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</si>
  <si>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</si>
  <si>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</si>
  <si>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</si>
  <si>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</si>
  <si>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</si>
  <si>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</si>
  <si>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</si>
  <si>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</si>
  <si>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</si>
  <si>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</si>
  <si>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</si>
  <si>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</si>
  <si>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</si>
  <si>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</si>
  <si>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</si>
  <si>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</si>
  <si>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</si>
  <si>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</si>
  <si>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</si>
  <si>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</si>
  <si>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</si>
  <si>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</si>
  <si>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</si>
  <si>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</si>
  <si>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</si>
  <si>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</si>
  <si>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</si>
  <si>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</si>
  <si>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</si>
  <si>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</si>
  <si>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</si>
  <si>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</si>
  <si>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</si>
  <si>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</si>
  <si>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</si>
  <si>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</si>
  <si>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</si>
  <si>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</si>
  <si>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</si>
  <si>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</si>
  <si>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</si>
  <si>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</si>
  <si>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</si>
  <si>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</si>
  <si>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</si>
  <si>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</si>
  <si>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</si>
  <si>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</si>
  <si>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</si>
  <si>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</si>
  <si>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</si>
  <si>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</si>
  <si>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</si>
  <si>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</si>
  <si>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</si>
  <si>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</si>
  <si>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</si>
  <si>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</si>
  <si>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</si>
  <si>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</si>
  <si>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</si>
  <si>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</si>
  <si>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</si>
  <si>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</si>
  <si>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</si>
  <si>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</si>
  <si>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</si>
  <si>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</si>
  <si>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</si>
  <si>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</si>
  <si>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</si>
  <si>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</si>
  <si>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</si>
  <si>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</si>
  <si>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</si>
  <si>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</si>
  <si>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</si>
  <si>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</si>
  <si>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</si>
  <si>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</si>
  <si>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</si>
  <si>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</si>
  <si>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</si>
  <si>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</si>
  <si>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</si>
  <si>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</si>
  <si>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</si>
  <si>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</si>
  <si>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</si>
  <si>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</si>
  <si>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</si>
  <si>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</si>
  <si>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</si>
  <si>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</si>
  <si>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</si>
  <si>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</si>
  <si>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</si>
  <si>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</si>
  <si>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</si>
  <si>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229/2024</t>
  </si>
  <si>
    <t>230/2024</t>
  </si>
  <si>
    <t>231/2024</t>
  </si>
  <si>
    <t>232/2024</t>
  </si>
  <si>
    <t>234/2024</t>
  </si>
  <si>
    <t>235/2024</t>
  </si>
  <si>
    <t>251/2024</t>
  </si>
  <si>
    <t>255/2024</t>
  </si>
  <si>
    <t>256/2024</t>
  </si>
  <si>
    <t>278/2024</t>
  </si>
  <si>
    <t>287/2024</t>
  </si>
  <si>
    <t>288/2024</t>
  </si>
  <si>
    <t>305/2024</t>
  </si>
  <si>
    <t>308/2024</t>
  </si>
  <si>
    <t>310/2024</t>
  </si>
  <si>
    <t>330/2024</t>
  </si>
  <si>
    <t>331/2024</t>
  </si>
  <si>
    <t>335/2024</t>
  </si>
  <si>
    <t>337/2024</t>
  </si>
  <si>
    <t>338/2024</t>
  </si>
  <si>
    <t>341/2024</t>
  </si>
  <si>
    <t>347/2024</t>
  </si>
  <si>
    <t>350/2024</t>
  </si>
  <si>
    <t>355/2024</t>
  </si>
  <si>
    <t>356/2024</t>
  </si>
  <si>
    <t>361/2024</t>
  </si>
  <si>
    <t>10.1</t>
  </si>
  <si>
    <t>CRONOLOGIA DE PAGAMENTOS - SET/2024</t>
  </si>
  <si>
    <t>Acesso em:   03 de outubro de 2024.</t>
  </si>
  <si>
    <t>Belo Horizonte, 03 de outubro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</si>
</sst>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13" workbookViewId="0">
      <selection activeCell="C24" sqref="C2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3911</v>
      </c>
      <c r="B24" s="29" t="s">
        <v>284</v>
      </c>
      <c r="C24" s="28" t="s">
        <v>44</v>
      </c>
    </row>
    <row r="25" spans="1:3" x14ac:dyDescent="0.2">
      <c r="A25" s="27">
        <v>3915</v>
      </c>
      <c r="B25" s="29" t="s">
        <v>48</v>
      </c>
      <c r="C25" s="28" t="s">
        <v>44</v>
      </c>
    </row>
    <row r="26" spans="1:3" x14ac:dyDescent="0.2">
      <c r="A26" s="27">
        <v>3918</v>
      </c>
      <c r="B26" s="29" t="s">
        <v>48</v>
      </c>
      <c r="C26" s="28" t="s">
        <v>44</v>
      </c>
    </row>
    <row r="27" spans="1:3" x14ac:dyDescent="0.2">
      <c r="A27" s="27">
        <v>3920</v>
      </c>
      <c r="B27" s="29" t="s">
        <v>46</v>
      </c>
      <c r="C27" s="28" t="s">
        <v>43</v>
      </c>
    </row>
    <row r="28" spans="1:3" x14ac:dyDescent="0.2">
      <c r="A28" s="27">
        <v>3921</v>
      </c>
      <c r="B28" s="29" t="s">
        <v>48</v>
      </c>
      <c r="C28" s="28" t="s">
        <v>44</v>
      </c>
    </row>
    <row r="29" spans="1:3" x14ac:dyDescent="0.2">
      <c r="A29" s="27">
        <v>3922</v>
      </c>
      <c r="B29" s="29" t="s">
        <v>62</v>
      </c>
      <c r="C29" s="28" t="s">
        <v>44</v>
      </c>
    </row>
    <row r="30" spans="1:3" x14ac:dyDescent="0.2">
      <c r="A30" s="27">
        <v>3931</v>
      </c>
      <c r="B30" s="29" t="s">
        <v>86</v>
      </c>
      <c r="C30" s="28" t="s">
        <v>44</v>
      </c>
    </row>
    <row r="31" spans="1:3" x14ac:dyDescent="0.2">
      <c r="A31" s="27">
        <v>3939</v>
      </c>
      <c r="B31" s="29" t="s">
        <v>48</v>
      </c>
      <c r="C31" s="28" t="s">
        <v>44</v>
      </c>
    </row>
    <row r="32" spans="1:3" x14ac:dyDescent="0.2">
      <c r="A32" s="27">
        <v>3942</v>
      </c>
      <c r="B32" s="29" t="s">
        <v>48</v>
      </c>
      <c r="C32" s="28" t="s">
        <v>44</v>
      </c>
    </row>
    <row r="33" spans="1:3" x14ac:dyDescent="0.2">
      <c r="A33" s="27">
        <v>3948</v>
      </c>
      <c r="B33" s="29" t="s">
        <v>85</v>
      </c>
      <c r="C33" s="28" t="s">
        <v>44</v>
      </c>
    </row>
    <row r="34" spans="1:3" x14ac:dyDescent="0.2">
      <c r="A34" s="27">
        <v>3955</v>
      </c>
      <c r="B34" s="29" t="s">
        <v>96</v>
      </c>
      <c r="C34" s="28" t="s">
        <v>44</v>
      </c>
    </row>
    <row r="35" spans="1:3" x14ac:dyDescent="0.2">
      <c r="A35" s="27">
        <v>3961</v>
      </c>
      <c r="B35" s="29" t="s">
        <v>48</v>
      </c>
      <c r="C35" s="28" t="s">
        <v>44</v>
      </c>
    </row>
    <row r="36" spans="1:3" x14ac:dyDescent="0.2">
      <c r="A36" s="27">
        <v>3974</v>
      </c>
      <c r="B36" s="29" t="s">
        <v>63</v>
      </c>
      <c r="C36" s="28" t="s">
        <v>44</v>
      </c>
    </row>
    <row r="37" spans="1:3" x14ac:dyDescent="0.2">
      <c r="A37" s="27">
        <v>3987</v>
      </c>
      <c r="B37" s="29" t="s">
        <v>48</v>
      </c>
      <c r="C37" s="28" t="s">
        <v>44</v>
      </c>
    </row>
    <row r="38" spans="1:3" x14ac:dyDescent="0.2">
      <c r="A38" s="27">
        <v>3999</v>
      </c>
      <c r="B38" s="29" t="s">
        <v>48</v>
      </c>
      <c r="C38" s="28" t="s">
        <v>44</v>
      </c>
    </row>
    <row r="39" spans="1:3" x14ac:dyDescent="0.2">
      <c r="A39" s="27">
        <v>4002</v>
      </c>
      <c r="B39" s="29" t="s">
        <v>49</v>
      </c>
      <c r="C39" s="28" t="s">
        <v>44</v>
      </c>
    </row>
    <row r="40" spans="1:3" x14ac:dyDescent="0.2">
      <c r="A40" s="27">
        <v>4003</v>
      </c>
      <c r="B40" s="29" t="s">
        <v>50</v>
      </c>
      <c r="C40" s="28" t="s">
        <v>44</v>
      </c>
    </row>
    <row r="41" spans="1:3" x14ac:dyDescent="0.2">
      <c r="A41" s="27">
        <v>4004</v>
      </c>
      <c r="B41" s="29" t="s">
        <v>49</v>
      </c>
      <c r="C41" s="28" t="s">
        <v>44</v>
      </c>
    </row>
    <row r="42" spans="1:3" x14ac:dyDescent="0.2">
      <c r="A42" s="27">
        <v>4005</v>
      </c>
      <c r="B42" s="29" t="s">
        <v>49</v>
      </c>
      <c r="C42" s="28" t="s">
        <v>44</v>
      </c>
    </row>
    <row r="43" spans="1:3" x14ac:dyDescent="0.2">
      <c r="A43" s="27">
        <v>4006</v>
      </c>
      <c r="B43" s="29" t="s">
        <v>59</v>
      </c>
      <c r="C43" s="28" t="s">
        <v>42</v>
      </c>
    </row>
    <row r="44" spans="1:3" x14ac:dyDescent="0.2">
      <c r="A44" s="27">
        <v>5207</v>
      </c>
      <c r="B44" s="29" t="s">
        <v>51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81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0" t="s">
        <v>103</v>
      </c>
      <c r="C50" s="30" t="s">
        <v>42</v>
      </c>
    </row>
    <row r="51" spans="1:3" x14ac:dyDescent="0.2">
      <c r="A51" s="27">
        <v>5299</v>
      </c>
      <c r="B51" s="80" t="s">
        <v>84</v>
      </c>
      <c r="C51" s="30" t="s">
        <v>42</v>
      </c>
    </row>
    <row r="52" spans="1:3" ht="12.95" customHeight="1" x14ac:dyDescent="0.2">
      <c r="A52" s="27" t="s">
        <v>118</v>
      </c>
      <c r="B52" s="80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06"/>
  <sheetViews>
    <sheetView tabSelected="1" view="pageBreakPreview" zoomScale="70" zoomScaleNormal="100" zoomScaleSheetLayoutView="70" workbookViewId="0">
      <pane ySplit="3" topLeftCell="A7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657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hidden="1" customHeight="1" x14ac:dyDescent="0.25">
      <c r="A4" s="49">
        <v>1441</v>
      </c>
      <c r="B4" s="20">
        <v>1440011</v>
      </c>
      <c r="C4" s="20" t="s">
        <v>639</v>
      </c>
      <c r="D4" s="20" t="s">
        <v>656</v>
      </c>
      <c r="E4" s="64">
        <v>6880466000105</v>
      </c>
      <c r="F4" s="12">
        <f t="shared" ref="F4:F35" si="0">IF(E4&lt;=99999999999,CONCATENATE(LEFT(E4,3),".***.***-",RIGHT(E4,2)),E4)</f>
        <v>6880466000105</v>
      </c>
      <c r="G4" s="65" t="s">
        <v>270</v>
      </c>
      <c r="H4" s="20">
        <v>3939</v>
      </c>
      <c r="I4" s="21" t="s">
        <v>271</v>
      </c>
      <c r="J4" s="24">
        <v>45537</v>
      </c>
      <c r="K4" s="20">
        <v>9</v>
      </c>
      <c r="L4" s="22">
        <v>648</v>
      </c>
      <c r="M4" s="22">
        <v>15.12</v>
      </c>
      <c r="N4" s="22">
        <v>0</v>
      </c>
      <c r="O4" s="22">
        <v>632.88</v>
      </c>
      <c r="P4" s="24">
        <v>45538</v>
      </c>
      <c r="Q4" s="26">
        <v>5351</v>
      </c>
      <c r="R4" s="13">
        <v>632.88</v>
      </c>
      <c r="S4" s="13">
        <v>31.11</v>
      </c>
      <c r="T4" s="13">
        <v>601.77</v>
      </c>
      <c r="U4" s="75"/>
      <c r="V4" s="45" t="str">
        <f>VLOOKUP(H4,'CATEGORIZAÇÃO PARA PUBLICAÇÃO'!$A$1:$C$101,3,FALSE)</f>
        <v>PRESTAÇÃO DE SERVIÇOS</v>
      </c>
    </row>
    <row r="5" spans="1:22" s="14" customFormat="1" ht="72" hidden="1" customHeight="1" x14ac:dyDescent="0.25">
      <c r="A5" s="49">
        <v>1441</v>
      </c>
      <c r="B5" s="20">
        <v>1440006</v>
      </c>
      <c r="C5" s="20" t="s">
        <v>506</v>
      </c>
      <c r="D5" s="20" t="s">
        <v>656</v>
      </c>
      <c r="E5" s="64">
        <v>34116345000127</v>
      </c>
      <c r="F5" s="12">
        <f t="shared" si="0"/>
        <v>34116345000127</v>
      </c>
      <c r="G5" s="65" t="s">
        <v>137</v>
      </c>
      <c r="H5" s="20">
        <v>3948</v>
      </c>
      <c r="I5" s="21" t="s">
        <v>85</v>
      </c>
      <c r="J5" s="24">
        <v>45538</v>
      </c>
      <c r="K5" s="20">
        <v>1</v>
      </c>
      <c r="L5" s="22">
        <v>5602.45</v>
      </c>
      <c r="M5" s="22">
        <v>156.31</v>
      </c>
      <c r="N5" s="22">
        <v>0</v>
      </c>
      <c r="O5" s="22">
        <v>5446.1399999999994</v>
      </c>
      <c r="P5" s="24">
        <v>45539</v>
      </c>
      <c r="Q5" s="26">
        <v>73</v>
      </c>
      <c r="R5" s="13">
        <v>5446.14</v>
      </c>
      <c r="S5" s="13">
        <v>0</v>
      </c>
      <c r="T5" s="13">
        <v>5446.14</v>
      </c>
      <c r="U5" s="75"/>
      <c r="V5" s="45" t="str">
        <f>VLOOKUP(H5,'CATEGORIZAÇÃO PARA PUBLICAÇÃO'!$A$1:$C$101,3,FALSE)</f>
        <v>PRESTAÇÃO DE SERVIÇOS</v>
      </c>
    </row>
    <row r="6" spans="1:22" s="14" customFormat="1" ht="72" hidden="1" customHeight="1" x14ac:dyDescent="0.25">
      <c r="A6" s="49">
        <v>1441</v>
      </c>
      <c r="B6" s="20">
        <v>1440011</v>
      </c>
      <c r="C6" s="20" t="s">
        <v>502</v>
      </c>
      <c r="D6" s="20" t="s">
        <v>656</v>
      </c>
      <c r="E6" s="64">
        <v>34454477000169</v>
      </c>
      <c r="F6" s="12">
        <f t="shared" si="0"/>
        <v>34454477000169</v>
      </c>
      <c r="G6" s="65" t="s">
        <v>157</v>
      </c>
      <c r="H6" s="20">
        <v>3921</v>
      </c>
      <c r="I6" s="21" t="s">
        <v>106</v>
      </c>
      <c r="J6" s="24">
        <v>45538</v>
      </c>
      <c r="K6" s="20">
        <v>9</v>
      </c>
      <c r="L6" s="22">
        <v>2722.08</v>
      </c>
      <c r="M6" s="22">
        <v>0</v>
      </c>
      <c r="N6" s="22">
        <v>0</v>
      </c>
      <c r="O6" s="22">
        <v>2722.08</v>
      </c>
      <c r="P6" s="24">
        <v>45539</v>
      </c>
      <c r="Q6" s="26">
        <v>5353</v>
      </c>
      <c r="R6" s="13">
        <v>2722.08</v>
      </c>
      <c r="S6" s="13">
        <v>0</v>
      </c>
      <c r="T6" s="13">
        <v>2722.08</v>
      </c>
      <c r="U6" s="75"/>
      <c r="V6" s="45" t="str">
        <f>VLOOKUP(H6,'CATEGORIZAÇÃO PARA PUBLICAÇÃO'!$A$1:$C$101,3,FALSE)</f>
        <v>PRESTAÇÃO DE SERVIÇOS</v>
      </c>
    </row>
    <row r="7" spans="1:22" s="14" customFormat="1" ht="72" customHeight="1" x14ac:dyDescent="0.25">
      <c r="A7" s="49">
        <v>1441</v>
      </c>
      <c r="B7" s="20">
        <v>1440005</v>
      </c>
      <c r="C7" s="20" t="s">
        <v>501</v>
      </c>
      <c r="D7" s="20" t="s">
        <v>656</v>
      </c>
      <c r="E7" s="64">
        <v>71402192000100</v>
      </c>
      <c r="F7" s="12">
        <f t="shared" si="0"/>
        <v>71402192000100</v>
      </c>
      <c r="G7" s="65" t="s">
        <v>130</v>
      </c>
      <c r="H7" s="20">
        <v>5212</v>
      </c>
      <c r="I7" s="21" t="s">
        <v>56</v>
      </c>
      <c r="J7" s="24">
        <v>45539</v>
      </c>
      <c r="K7" s="20">
        <v>1</v>
      </c>
      <c r="L7" s="22">
        <v>17714</v>
      </c>
      <c r="M7" s="22">
        <v>0</v>
      </c>
      <c r="N7" s="22">
        <v>0</v>
      </c>
      <c r="O7" s="22">
        <v>17714</v>
      </c>
      <c r="P7" s="24">
        <v>45540</v>
      </c>
      <c r="Q7" s="26">
        <v>215</v>
      </c>
      <c r="R7" s="13">
        <v>17714</v>
      </c>
      <c r="S7" s="13">
        <v>0</v>
      </c>
      <c r="T7" s="13">
        <v>17714</v>
      </c>
      <c r="U7" s="75"/>
      <c r="V7" s="45" t="str">
        <f>VLOOKUP(H7,'CATEGORIZAÇÃO PARA PUBLICAÇÃO'!$A$1:$C$101,3,FALSE)</f>
        <v>FORNECIMENTO DE BENS</v>
      </c>
    </row>
    <row r="8" spans="1:22" s="14" customFormat="1" ht="72" hidden="1" customHeight="1" x14ac:dyDescent="0.25">
      <c r="A8" s="49">
        <v>1441</v>
      </c>
      <c r="B8" s="20">
        <v>1440011</v>
      </c>
      <c r="C8" s="20" t="s">
        <v>507</v>
      </c>
      <c r="D8" s="20" t="s">
        <v>656</v>
      </c>
      <c r="E8" s="64">
        <v>5381960000162</v>
      </c>
      <c r="F8" s="12">
        <f t="shared" si="0"/>
        <v>5381960000162</v>
      </c>
      <c r="G8" s="65" t="s">
        <v>138</v>
      </c>
      <c r="H8" s="20">
        <v>3921</v>
      </c>
      <c r="I8" s="21" t="s">
        <v>106</v>
      </c>
      <c r="J8" s="24">
        <v>45539</v>
      </c>
      <c r="K8" s="20">
        <v>9</v>
      </c>
      <c r="L8" s="22">
        <v>17384.400000000001</v>
      </c>
      <c r="M8" s="22">
        <v>757.96</v>
      </c>
      <c r="N8" s="22">
        <v>0</v>
      </c>
      <c r="O8" s="22">
        <v>16626.440000000002</v>
      </c>
      <c r="P8" s="24">
        <v>45545</v>
      </c>
      <c r="Q8" s="26">
        <v>5477</v>
      </c>
      <c r="R8" s="13">
        <v>16626.439999999999</v>
      </c>
      <c r="S8" s="13">
        <v>0</v>
      </c>
      <c r="T8" s="13">
        <v>16626.439999999999</v>
      </c>
      <c r="U8" s="75"/>
      <c r="V8" s="45" t="str">
        <f>VLOOKUP(H8,'CATEGORIZAÇÃO PARA PUBLICAÇÃO'!$A$1:$C$101,3,FALSE)</f>
        <v>PRESTAÇÃO DE SERVIÇOS</v>
      </c>
    </row>
    <row r="9" spans="1:22" s="14" customFormat="1" ht="72" hidden="1" customHeight="1" x14ac:dyDescent="0.25">
      <c r="A9" s="49">
        <v>1441</v>
      </c>
      <c r="B9" s="20">
        <v>1440011</v>
      </c>
      <c r="C9" s="20" t="s">
        <v>497</v>
      </c>
      <c r="D9" s="20" t="s">
        <v>656</v>
      </c>
      <c r="E9" s="64">
        <v>22884260000100</v>
      </c>
      <c r="F9" s="12">
        <f t="shared" si="0"/>
        <v>22884260000100</v>
      </c>
      <c r="G9" s="65" t="s">
        <v>142</v>
      </c>
      <c r="H9" s="20">
        <v>3921</v>
      </c>
      <c r="I9" s="21" t="s">
        <v>106</v>
      </c>
      <c r="J9" s="24">
        <v>45539</v>
      </c>
      <c r="K9" s="20">
        <v>8</v>
      </c>
      <c r="L9" s="22">
        <v>11095</v>
      </c>
      <c r="M9" s="22">
        <v>539.22</v>
      </c>
      <c r="N9" s="22">
        <v>0</v>
      </c>
      <c r="O9" s="22">
        <v>10555.78</v>
      </c>
      <c r="P9" s="24">
        <v>45544</v>
      </c>
      <c r="Q9" s="26">
        <v>5407</v>
      </c>
      <c r="R9" s="13">
        <v>10555.78</v>
      </c>
      <c r="S9" s="13">
        <v>0</v>
      </c>
      <c r="T9" s="13">
        <v>10555.78</v>
      </c>
      <c r="U9" s="75"/>
      <c r="V9" s="45" t="str">
        <f>VLOOKUP(H9,'CATEGORIZAÇÃO PARA PUBLICAÇÃO'!$A$1:$C$101,3,FALSE)</f>
        <v>PRESTAÇÃO DE SERVIÇOS</v>
      </c>
    </row>
    <row r="10" spans="1:22" s="14" customFormat="1" ht="72" hidden="1" customHeight="1" x14ac:dyDescent="0.25">
      <c r="A10" s="49">
        <v>1441</v>
      </c>
      <c r="B10" s="20">
        <v>1440011</v>
      </c>
      <c r="C10" s="20" t="s">
        <v>512</v>
      </c>
      <c r="D10" s="20" t="s">
        <v>656</v>
      </c>
      <c r="E10" s="64">
        <v>22884260000100</v>
      </c>
      <c r="F10" s="12">
        <f t="shared" si="0"/>
        <v>22884260000100</v>
      </c>
      <c r="G10" s="65" t="s">
        <v>142</v>
      </c>
      <c r="H10" s="20">
        <v>3921</v>
      </c>
      <c r="I10" s="21" t="s">
        <v>106</v>
      </c>
      <c r="J10" s="24">
        <v>45539</v>
      </c>
      <c r="K10" s="20">
        <v>8</v>
      </c>
      <c r="L10" s="22">
        <v>9858</v>
      </c>
      <c r="M10" s="22">
        <v>479.1</v>
      </c>
      <c r="N10" s="22">
        <v>0</v>
      </c>
      <c r="O10" s="22">
        <v>9378.9</v>
      </c>
      <c r="P10" s="24">
        <v>45544</v>
      </c>
      <c r="Q10" s="26">
        <v>5411</v>
      </c>
      <c r="R10" s="13">
        <v>9378.9</v>
      </c>
      <c r="S10" s="13">
        <v>0</v>
      </c>
      <c r="T10" s="13">
        <v>9378.9</v>
      </c>
      <c r="U10" s="75"/>
      <c r="V10" s="45" t="str">
        <f>VLOOKUP(H10,'CATEGORIZAÇÃO PARA PUBLICAÇÃO'!$A$1:$C$101,3,FALSE)</f>
        <v>PRESTAÇÃO DE SERVIÇOS</v>
      </c>
    </row>
    <row r="11" spans="1:22" s="14" customFormat="1" ht="72" hidden="1" customHeight="1" x14ac:dyDescent="0.25">
      <c r="A11" s="49">
        <v>1441</v>
      </c>
      <c r="B11" s="20">
        <v>1440011</v>
      </c>
      <c r="C11" s="20" t="s">
        <v>526</v>
      </c>
      <c r="D11" s="20" t="s">
        <v>656</v>
      </c>
      <c r="E11" s="64">
        <v>40432544000147</v>
      </c>
      <c r="F11" s="12">
        <f t="shared" si="0"/>
        <v>40432544000147</v>
      </c>
      <c r="G11" s="65" t="s">
        <v>160</v>
      </c>
      <c r="H11" s="20">
        <v>4004</v>
      </c>
      <c r="I11" s="21" t="s">
        <v>113</v>
      </c>
      <c r="J11" s="24">
        <v>45539</v>
      </c>
      <c r="K11" s="20">
        <v>8</v>
      </c>
      <c r="L11" s="22">
        <v>1635.75</v>
      </c>
      <c r="M11" s="22">
        <v>0</v>
      </c>
      <c r="N11" s="22">
        <v>0</v>
      </c>
      <c r="O11" s="22">
        <v>1635.75</v>
      </c>
      <c r="P11" s="24">
        <v>45544</v>
      </c>
      <c r="Q11" s="26">
        <v>5410</v>
      </c>
      <c r="R11" s="13">
        <v>1635.75</v>
      </c>
      <c r="S11" s="13">
        <v>78.52</v>
      </c>
      <c r="T11" s="13">
        <v>1557.23</v>
      </c>
      <c r="U11" s="75"/>
      <c r="V11" s="45" t="str">
        <f>VLOOKUP(H11,'CATEGORIZAÇÃO PARA PUBLICAÇÃO'!$A$1:$C$101,3,FALSE)</f>
        <v>PRESTAÇÃO DE SERVIÇOS</v>
      </c>
    </row>
    <row r="12" spans="1:22" s="14" customFormat="1" ht="72" hidden="1" customHeight="1" x14ac:dyDescent="0.25">
      <c r="A12" s="49">
        <v>1441</v>
      </c>
      <c r="B12" s="20">
        <v>1440011</v>
      </c>
      <c r="C12" s="20" t="s">
        <v>528</v>
      </c>
      <c r="D12" s="20" t="s">
        <v>656</v>
      </c>
      <c r="E12" s="64">
        <v>40432544000147</v>
      </c>
      <c r="F12" s="12">
        <f t="shared" si="0"/>
        <v>40432544000147</v>
      </c>
      <c r="G12" s="65" t="s">
        <v>160</v>
      </c>
      <c r="H12" s="20">
        <v>4004</v>
      </c>
      <c r="I12" s="21" t="s">
        <v>113</v>
      </c>
      <c r="J12" s="24">
        <v>45539</v>
      </c>
      <c r="K12" s="20">
        <v>9</v>
      </c>
      <c r="L12" s="22">
        <v>2234.52</v>
      </c>
      <c r="M12" s="22">
        <v>0</v>
      </c>
      <c r="N12" s="22">
        <v>0</v>
      </c>
      <c r="O12" s="22">
        <v>2234.52</v>
      </c>
      <c r="P12" s="24">
        <v>45544</v>
      </c>
      <c r="Q12" s="26" t="s">
        <v>491</v>
      </c>
      <c r="R12" s="13">
        <v>2234.52</v>
      </c>
      <c r="S12" s="13">
        <v>107.26</v>
      </c>
      <c r="T12" s="13">
        <v>2127.2600000000002</v>
      </c>
      <c r="U12" s="75" t="s">
        <v>484</v>
      </c>
      <c r="V12" s="45" t="str">
        <f>VLOOKUP(H12,'CATEGORIZAÇÃO PARA PUBLICAÇÃO'!$A$1:$C$101,3,FALSE)</f>
        <v>PRESTAÇÃO DE SERVIÇOS</v>
      </c>
    </row>
    <row r="13" spans="1:22" s="14" customFormat="1" ht="72" hidden="1" customHeight="1" x14ac:dyDescent="0.25">
      <c r="A13" s="49">
        <v>1441</v>
      </c>
      <c r="B13" s="20">
        <v>1440011</v>
      </c>
      <c r="C13" s="20" t="s">
        <v>533</v>
      </c>
      <c r="D13" s="20" t="s">
        <v>656</v>
      </c>
      <c r="E13" s="64">
        <v>76535764000143</v>
      </c>
      <c r="F13" s="12">
        <f t="shared" si="0"/>
        <v>76535764000143</v>
      </c>
      <c r="G13" s="65" t="s">
        <v>166</v>
      </c>
      <c r="H13" s="20">
        <v>4005</v>
      </c>
      <c r="I13" s="21" t="s">
        <v>167</v>
      </c>
      <c r="J13" s="24">
        <v>45539</v>
      </c>
      <c r="K13" s="20">
        <v>7</v>
      </c>
      <c r="L13" s="22">
        <v>997.25</v>
      </c>
      <c r="M13" s="22">
        <v>0</v>
      </c>
      <c r="N13" s="22">
        <v>0</v>
      </c>
      <c r="O13" s="22">
        <v>997.25</v>
      </c>
      <c r="P13" s="24">
        <v>45544</v>
      </c>
      <c r="Q13" s="26">
        <v>5409</v>
      </c>
      <c r="R13" s="13">
        <v>997.25</v>
      </c>
      <c r="S13" s="13">
        <v>47.87</v>
      </c>
      <c r="T13" s="13">
        <v>949.38</v>
      </c>
      <c r="U13" s="75"/>
      <c r="V13" s="45" t="str">
        <f>VLOOKUP(H13,'CATEGORIZAÇÃO PARA PUBLICAÇÃO'!$A$1:$C$101,3,FALSE)</f>
        <v>PRESTAÇÃO DE SERVIÇOS</v>
      </c>
    </row>
    <row r="14" spans="1:22" s="14" customFormat="1" ht="72" hidden="1" customHeight="1" x14ac:dyDescent="0.25">
      <c r="A14" s="49">
        <v>1441</v>
      </c>
      <c r="B14" s="20">
        <v>1440011</v>
      </c>
      <c r="C14" s="20" t="s">
        <v>634</v>
      </c>
      <c r="D14" s="20" t="s">
        <v>656</v>
      </c>
      <c r="E14" s="64">
        <v>12057731000152</v>
      </c>
      <c r="F14" s="12">
        <f t="shared" si="0"/>
        <v>12057731000152</v>
      </c>
      <c r="G14" s="65" t="s">
        <v>267</v>
      </c>
      <c r="H14" s="20">
        <v>3921</v>
      </c>
      <c r="I14" s="21" t="s">
        <v>106</v>
      </c>
      <c r="J14" s="24">
        <v>45539</v>
      </c>
      <c r="K14" s="20">
        <v>15</v>
      </c>
      <c r="L14" s="22">
        <v>14400</v>
      </c>
      <c r="M14" s="22">
        <v>1250</v>
      </c>
      <c r="N14" s="22">
        <v>0</v>
      </c>
      <c r="O14" s="22">
        <v>13150</v>
      </c>
      <c r="P14" s="24">
        <v>45544</v>
      </c>
      <c r="Q14" s="26">
        <v>5415</v>
      </c>
      <c r="R14" s="13">
        <v>13150</v>
      </c>
      <c r="S14" s="13">
        <v>0</v>
      </c>
      <c r="T14" s="13">
        <v>13150</v>
      </c>
      <c r="U14" s="75"/>
      <c r="V14" s="45" t="str">
        <f>VLOOKUP(H14,'CATEGORIZAÇÃO PARA PUBLICAÇÃO'!$A$1:$C$101,3,FALSE)</f>
        <v>PRESTAÇÃO DE SERVIÇOS</v>
      </c>
    </row>
    <row r="15" spans="1:22" s="14" customFormat="1" ht="72" hidden="1" customHeight="1" x14ac:dyDescent="0.25">
      <c r="A15" s="49">
        <v>1441</v>
      </c>
      <c r="B15" s="20">
        <v>1440011</v>
      </c>
      <c r="C15" s="20" t="s">
        <v>635</v>
      </c>
      <c r="D15" s="20" t="s">
        <v>656</v>
      </c>
      <c r="E15" s="64">
        <v>12057731000152</v>
      </c>
      <c r="F15" s="12">
        <f t="shared" si="0"/>
        <v>12057731000152</v>
      </c>
      <c r="G15" s="65" t="s">
        <v>267</v>
      </c>
      <c r="H15" s="20">
        <v>3922</v>
      </c>
      <c r="I15" s="21" t="s">
        <v>62</v>
      </c>
      <c r="J15" s="24">
        <v>45539</v>
      </c>
      <c r="K15" s="20">
        <v>15</v>
      </c>
      <c r="L15" s="22">
        <v>10600</v>
      </c>
      <c r="M15" s="22">
        <v>0</v>
      </c>
      <c r="N15" s="22">
        <v>0</v>
      </c>
      <c r="O15" s="22">
        <v>10600</v>
      </c>
      <c r="P15" s="24">
        <v>45544</v>
      </c>
      <c r="Q15" s="26">
        <v>5416</v>
      </c>
      <c r="R15" s="13">
        <v>10600</v>
      </c>
      <c r="S15" s="13">
        <v>0</v>
      </c>
      <c r="T15" s="13">
        <v>10600</v>
      </c>
      <c r="U15" s="75"/>
      <c r="V15" s="45" t="str">
        <f>VLOOKUP(H15,'CATEGORIZAÇÃO PARA PUBLICAÇÃO'!$A$1:$C$101,3,FALSE)</f>
        <v>PRESTAÇÃO DE SERVIÇOS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541</v>
      </c>
      <c r="D16" s="20" t="s">
        <v>656</v>
      </c>
      <c r="E16" s="64">
        <v>71077325000110</v>
      </c>
      <c r="F16" s="12">
        <f t="shared" si="0"/>
        <v>71077325000110</v>
      </c>
      <c r="G16" s="65" t="s">
        <v>174</v>
      </c>
      <c r="H16" s="20">
        <v>3920</v>
      </c>
      <c r="I16" s="21" t="s">
        <v>114</v>
      </c>
      <c r="J16" s="24">
        <v>45540</v>
      </c>
      <c r="K16" s="20">
        <v>8</v>
      </c>
      <c r="L16" s="22">
        <v>28000</v>
      </c>
      <c r="M16" s="22">
        <v>0</v>
      </c>
      <c r="N16" s="22">
        <v>0</v>
      </c>
      <c r="O16" s="22">
        <v>28000</v>
      </c>
      <c r="P16" s="24">
        <v>45545</v>
      </c>
      <c r="Q16" s="26">
        <v>5523</v>
      </c>
      <c r="R16" s="13">
        <v>28000</v>
      </c>
      <c r="S16" s="13">
        <v>1344</v>
      </c>
      <c r="T16" s="13">
        <v>26656</v>
      </c>
      <c r="U16" s="75"/>
      <c r="V16" s="45" t="str">
        <f>VLOOKUP(H16,'CATEGORIZAÇÃO PARA PUBLICAÇÃO'!$A$1:$C$101,3,FALSE)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542</v>
      </c>
      <c r="D17" s="20" t="s">
        <v>656</v>
      </c>
      <c r="E17" s="64">
        <v>2589209630</v>
      </c>
      <c r="F17" s="12" t="str">
        <f t="shared" si="0"/>
        <v>258.***.***-30</v>
      </c>
      <c r="G17" s="65" t="s">
        <v>175</v>
      </c>
      <c r="H17" s="20">
        <v>3611</v>
      </c>
      <c r="I17" s="21" t="s">
        <v>114</v>
      </c>
      <c r="J17" s="24">
        <v>45540</v>
      </c>
      <c r="K17" s="20">
        <v>8</v>
      </c>
      <c r="L17" s="22">
        <v>3205.7</v>
      </c>
      <c r="M17" s="22">
        <v>0</v>
      </c>
      <c r="N17" s="22">
        <v>0</v>
      </c>
      <c r="O17" s="22">
        <v>3205.7</v>
      </c>
      <c r="P17" s="24">
        <v>45547</v>
      </c>
      <c r="Q17" s="26">
        <v>5596</v>
      </c>
      <c r="R17" s="13">
        <v>3205.7</v>
      </c>
      <c r="S17" s="13">
        <v>28.62</v>
      </c>
      <c r="T17" s="13">
        <v>3177.08</v>
      </c>
      <c r="U17" s="75"/>
      <c r="V17" s="45" t="str">
        <f>VLOOKUP(H17,'CATEGORIZAÇÃO PARA PUBLICAÇÃO'!$A$1:$C$101,3,FALSE)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543</v>
      </c>
      <c r="D18" s="20" t="s">
        <v>656</v>
      </c>
      <c r="E18" s="64">
        <v>11040267670</v>
      </c>
      <c r="F18" s="12" t="str">
        <f t="shared" si="0"/>
        <v>110.***.***-70</v>
      </c>
      <c r="G18" s="65" t="s">
        <v>176</v>
      </c>
      <c r="H18" s="20">
        <v>3611</v>
      </c>
      <c r="I18" s="21" t="s">
        <v>114</v>
      </c>
      <c r="J18" s="24">
        <v>45540</v>
      </c>
      <c r="K18" s="20">
        <v>9</v>
      </c>
      <c r="L18" s="22">
        <v>2089.9299999999998</v>
      </c>
      <c r="M18" s="22">
        <v>0</v>
      </c>
      <c r="N18" s="22">
        <v>0</v>
      </c>
      <c r="O18" s="22">
        <v>2089.9299999999998</v>
      </c>
      <c r="P18" s="24">
        <v>45545</v>
      </c>
      <c r="Q18" s="26">
        <v>5496</v>
      </c>
      <c r="R18" s="13">
        <v>2089.9299999999998</v>
      </c>
      <c r="S18" s="13">
        <v>0</v>
      </c>
      <c r="T18" s="13">
        <v>2089.9299999999998</v>
      </c>
      <c r="U18" s="75"/>
      <c r="V18" s="45" t="str">
        <f>VLOOKUP(H18,'CATEGORIZAÇÃO PARA PUBLICAÇÃO'!$A$1:$C$101,3,FALSE)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545</v>
      </c>
      <c r="D19" s="20" t="s">
        <v>656</v>
      </c>
      <c r="E19" s="64">
        <v>48447510697</v>
      </c>
      <c r="F19" s="12" t="str">
        <f t="shared" si="0"/>
        <v>484.***.***-97</v>
      </c>
      <c r="G19" s="65" t="s">
        <v>178</v>
      </c>
      <c r="H19" s="20">
        <v>3611</v>
      </c>
      <c r="I19" s="21" t="s">
        <v>114</v>
      </c>
      <c r="J19" s="24">
        <v>45540</v>
      </c>
      <c r="K19" s="20">
        <v>7</v>
      </c>
      <c r="L19" s="22">
        <v>6700</v>
      </c>
      <c r="M19" s="22">
        <v>0</v>
      </c>
      <c r="N19" s="22">
        <v>0</v>
      </c>
      <c r="O19" s="22">
        <v>6700</v>
      </c>
      <c r="P19" s="24">
        <v>45544</v>
      </c>
      <c r="Q19" s="26">
        <v>5430</v>
      </c>
      <c r="R19" s="13">
        <v>6700</v>
      </c>
      <c r="S19" s="13">
        <v>791.18</v>
      </c>
      <c r="T19" s="13">
        <v>5908.82</v>
      </c>
      <c r="U19" s="75"/>
      <c r="V19" s="45" t="str">
        <f>VLOOKUP(H19,'CATEGORIZAÇÃO PARA PUBLICAÇÃO'!$A$1:$C$101,3,FALSE)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546</v>
      </c>
      <c r="D20" s="20" t="s">
        <v>656</v>
      </c>
      <c r="E20" s="64">
        <v>6355953620</v>
      </c>
      <c r="F20" s="12" t="str">
        <f t="shared" si="0"/>
        <v>635.***.***-20</v>
      </c>
      <c r="G20" s="65" t="s">
        <v>179</v>
      </c>
      <c r="H20" s="20">
        <v>3611</v>
      </c>
      <c r="I20" s="21" t="s">
        <v>114</v>
      </c>
      <c r="J20" s="24">
        <v>45540</v>
      </c>
      <c r="K20" s="20">
        <v>10</v>
      </c>
      <c r="L20" s="22">
        <v>3833.31</v>
      </c>
      <c r="M20" s="22">
        <v>0</v>
      </c>
      <c r="N20" s="22">
        <v>0</v>
      </c>
      <c r="O20" s="22">
        <v>3833.31</v>
      </c>
      <c r="P20" s="24">
        <v>45547</v>
      </c>
      <c r="Q20" s="26">
        <v>5609</v>
      </c>
      <c r="R20" s="13">
        <v>3833.31</v>
      </c>
      <c r="S20" s="13">
        <v>108.83</v>
      </c>
      <c r="T20" s="13">
        <v>3724.48</v>
      </c>
      <c r="U20" s="75"/>
      <c r="V20" s="45" t="str">
        <f>VLOOKUP(H20,'CATEGORIZAÇÃO PARA PUBLICAÇÃO'!$A$1:$C$101,3,FALSE)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549</v>
      </c>
      <c r="D21" s="20" t="s">
        <v>656</v>
      </c>
      <c r="E21" s="64">
        <v>91352053691</v>
      </c>
      <c r="F21" s="12" t="str">
        <f t="shared" si="0"/>
        <v>913.***.***-91</v>
      </c>
      <c r="G21" s="65" t="s">
        <v>182</v>
      </c>
      <c r="H21" s="20">
        <v>3611</v>
      </c>
      <c r="I21" s="21" t="s">
        <v>114</v>
      </c>
      <c r="J21" s="24">
        <v>45540</v>
      </c>
      <c r="K21" s="20">
        <v>8</v>
      </c>
      <c r="L21" s="22">
        <v>4786.6400000000003</v>
      </c>
      <c r="M21" s="22">
        <v>0</v>
      </c>
      <c r="N21" s="22">
        <v>0</v>
      </c>
      <c r="O21" s="22">
        <v>4786.6400000000003</v>
      </c>
      <c r="P21" s="24">
        <v>45545</v>
      </c>
      <c r="Q21" s="26">
        <v>5497</v>
      </c>
      <c r="R21" s="13">
        <v>4786.6400000000003</v>
      </c>
      <c r="S21" s="13">
        <v>287.14</v>
      </c>
      <c r="T21" s="13">
        <v>4499.5</v>
      </c>
      <c r="U21" s="75"/>
      <c r="V21" s="45" t="str">
        <f>VLOOKUP(H21,'CATEGORIZAÇÃO PARA PUBLICAÇÃO'!$A$1:$C$101,3,FALSE)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551</v>
      </c>
      <c r="D22" s="20" t="s">
        <v>656</v>
      </c>
      <c r="E22" s="64">
        <v>69750416104</v>
      </c>
      <c r="F22" s="12" t="str">
        <f t="shared" si="0"/>
        <v>697.***.***-04</v>
      </c>
      <c r="G22" s="65" t="s">
        <v>184</v>
      </c>
      <c r="H22" s="20">
        <v>3611</v>
      </c>
      <c r="I22" s="21" t="s">
        <v>114</v>
      </c>
      <c r="J22" s="24">
        <v>45540</v>
      </c>
      <c r="K22" s="20">
        <v>8</v>
      </c>
      <c r="L22" s="22">
        <v>1243.8599999999999</v>
      </c>
      <c r="M22" s="22">
        <v>0</v>
      </c>
      <c r="N22" s="22">
        <v>0</v>
      </c>
      <c r="O22" s="22">
        <v>1243.8599999999999</v>
      </c>
      <c r="P22" s="24">
        <v>45545</v>
      </c>
      <c r="Q22" s="26">
        <v>5492</v>
      </c>
      <c r="R22" s="13">
        <v>1243.8599999999999</v>
      </c>
      <c r="S22" s="13">
        <v>0</v>
      </c>
      <c r="T22" s="13">
        <v>1243.8599999999999</v>
      </c>
      <c r="U22" s="75"/>
      <c r="V22" s="45" t="str">
        <f>VLOOKUP(H22,'CATEGORIZAÇÃO PARA PUBLICAÇÃO'!$A$1:$C$101,3,FALSE)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556</v>
      </c>
      <c r="D23" s="20" t="s">
        <v>656</v>
      </c>
      <c r="E23" s="64">
        <v>20808044000150</v>
      </c>
      <c r="F23" s="12">
        <f t="shared" si="0"/>
        <v>20808044000150</v>
      </c>
      <c r="G23" s="65" t="s">
        <v>189</v>
      </c>
      <c r="H23" s="20">
        <v>3920</v>
      </c>
      <c r="I23" s="21" t="s">
        <v>114</v>
      </c>
      <c r="J23" s="24">
        <v>45540</v>
      </c>
      <c r="K23" s="20">
        <v>8</v>
      </c>
      <c r="L23" s="22">
        <v>14984.27</v>
      </c>
      <c r="M23" s="22">
        <v>0</v>
      </c>
      <c r="N23" s="22">
        <v>0</v>
      </c>
      <c r="O23" s="22">
        <v>14984.27</v>
      </c>
      <c r="P23" s="24">
        <v>45547</v>
      </c>
      <c r="Q23" s="26">
        <v>5620</v>
      </c>
      <c r="R23" s="13">
        <v>14984.27</v>
      </c>
      <c r="S23" s="13">
        <v>3069.35</v>
      </c>
      <c r="T23" s="13">
        <v>11914.92</v>
      </c>
      <c r="U23" s="75"/>
      <c r="V23" s="45" t="str">
        <f>VLOOKUP(H23,'CATEGORIZAÇÃO PARA PUBLICAÇÃO'!$A$1:$C$101,3,FALSE)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557</v>
      </c>
      <c r="D24" s="20" t="s">
        <v>656</v>
      </c>
      <c r="E24" s="64">
        <v>73060178615</v>
      </c>
      <c r="F24" s="12" t="str">
        <f t="shared" si="0"/>
        <v>730.***.***-15</v>
      </c>
      <c r="G24" s="65" t="s">
        <v>190</v>
      </c>
      <c r="H24" s="20">
        <v>3611</v>
      </c>
      <c r="I24" s="21" t="s">
        <v>114</v>
      </c>
      <c r="J24" s="24">
        <v>45540</v>
      </c>
      <c r="K24" s="20">
        <v>8</v>
      </c>
      <c r="L24" s="22">
        <v>3561.57</v>
      </c>
      <c r="M24" s="22">
        <v>0</v>
      </c>
      <c r="N24" s="22">
        <v>0</v>
      </c>
      <c r="O24" s="22">
        <v>3561.57</v>
      </c>
      <c r="P24" s="24">
        <v>45545</v>
      </c>
      <c r="Q24" s="26">
        <v>5534</v>
      </c>
      <c r="R24" s="13">
        <v>3561.57</v>
      </c>
      <c r="S24" s="13">
        <v>68.069999999999993</v>
      </c>
      <c r="T24" s="13">
        <v>3493.5</v>
      </c>
      <c r="U24" s="75"/>
      <c r="V24" s="45" t="str">
        <f>VLOOKUP(H24,'CATEGORIZAÇÃO PARA PUBLICAÇÃO'!$A$1:$C$101,3,FALSE)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562</v>
      </c>
      <c r="D25" s="20" t="s">
        <v>656</v>
      </c>
      <c r="E25" s="64">
        <v>1980768000131</v>
      </c>
      <c r="F25" s="12">
        <f t="shared" si="0"/>
        <v>1980768000131</v>
      </c>
      <c r="G25" s="65" t="s">
        <v>195</v>
      </c>
      <c r="H25" s="20">
        <v>3920</v>
      </c>
      <c r="I25" s="21" t="s">
        <v>114</v>
      </c>
      <c r="J25" s="24">
        <v>45540</v>
      </c>
      <c r="K25" s="20">
        <v>9</v>
      </c>
      <c r="L25" s="22">
        <v>8859.34</v>
      </c>
      <c r="M25" s="22">
        <v>0</v>
      </c>
      <c r="N25" s="22">
        <v>0</v>
      </c>
      <c r="O25" s="22">
        <v>8859.34</v>
      </c>
      <c r="P25" s="24">
        <v>45547</v>
      </c>
      <c r="Q25" s="26">
        <v>5615</v>
      </c>
      <c r="R25" s="13">
        <v>8859.34</v>
      </c>
      <c r="S25" s="13">
        <v>1384.99</v>
      </c>
      <c r="T25" s="13">
        <v>7474.35</v>
      </c>
      <c r="U25" s="75"/>
      <c r="V25" s="45" t="str">
        <f>VLOOKUP(H25,'CATEGORIZAÇÃO PARA PUBLICAÇÃO'!$A$1:$C$101,3,FALSE)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569</v>
      </c>
      <c r="D26" s="20" t="s">
        <v>656</v>
      </c>
      <c r="E26" s="64">
        <v>9269157628</v>
      </c>
      <c r="F26" s="12" t="str">
        <f t="shared" si="0"/>
        <v>926.***.***-28</v>
      </c>
      <c r="G26" s="65" t="s">
        <v>202</v>
      </c>
      <c r="H26" s="20">
        <v>3611</v>
      </c>
      <c r="I26" s="21" t="s">
        <v>114</v>
      </c>
      <c r="J26" s="24">
        <v>45540</v>
      </c>
      <c r="K26" s="20">
        <v>9</v>
      </c>
      <c r="L26" s="22">
        <v>3743.46</v>
      </c>
      <c r="M26" s="22">
        <v>0</v>
      </c>
      <c r="N26" s="22">
        <v>0</v>
      </c>
      <c r="O26" s="22">
        <v>3743.46</v>
      </c>
      <c r="P26" s="24">
        <v>45547</v>
      </c>
      <c r="Q26" s="26">
        <v>5572</v>
      </c>
      <c r="R26" s="13">
        <v>3743.46</v>
      </c>
      <c r="S26" s="13">
        <v>95.35</v>
      </c>
      <c r="T26" s="13">
        <v>3648.11</v>
      </c>
      <c r="U26" s="75"/>
      <c r="V26" s="45" t="str">
        <f>VLOOKUP(H26,'CATEGORIZAÇÃO PARA PUBLICAÇÃO'!$A$1:$C$101,3,FALSE)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575</v>
      </c>
      <c r="D27" s="20" t="s">
        <v>656</v>
      </c>
      <c r="E27" s="64">
        <v>76809528920</v>
      </c>
      <c r="F27" s="12" t="str">
        <f t="shared" si="0"/>
        <v>768.***.***-20</v>
      </c>
      <c r="G27" s="65" t="s">
        <v>208</v>
      </c>
      <c r="H27" s="20">
        <v>3611</v>
      </c>
      <c r="I27" s="21" t="s">
        <v>114</v>
      </c>
      <c r="J27" s="24">
        <v>45540</v>
      </c>
      <c r="K27" s="20">
        <v>8</v>
      </c>
      <c r="L27" s="22">
        <v>1166.21</v>
      </c>
      <c r="M27" s="22">
        <v>0</v>
      </c>
      <c r="N27" s="22">
        <v>0</v>
      </c>
      <c r="O27" s="22">
        <v>1166.21</v>
      </c>
      <c r="P27" s="24">
        <v>45544</v>
      </c>
      <c r="Q27" s="26">
        <v>5423</v>
      </c>
      <c r="R27" s="13">
        <v>1166.21</v>
      </c>
      <c r="S27" s="13">
        <v>0</v>
      </c>
      <c r="T27" s="13">
        <v>1166.21</v>
      </c>
      <c r="U27" s="75"/>
      <c r="V27" s="45" t="str">
        <f>VLOOKUP(H27,'CATEGORIZAÇÃO PARA PUBLICAÇÃO'!$A$1:$C$101,3,FALSE)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576</v>
      </c>
      <c r="D28" s="20" t="s">
        <v>656</v>
      </c>
      <c r="E28" s="64">
        <v>17709692000144</v>
      </c>
      <c r="F28" s="12">
        <f t="shared" si="0"/>
        <v>17709692000144</v>
      </c>
      <c r="G28" s="65" t="s">
        <v>209</v>
      </c>
      <c r="H28" s="20">
        <v>3920</v>
      </c>
      <c r="I28" s="21" t="s">
        <v>114</v>
      </c>
      <c r="J28" s="24">
        <v>45540</v>
      </c>
      <c r="K28" s="20">
        <v>8</v>
      </c>
      <c r="L28" s="22">
        <v>29071.77</v>
      </c>
      <c r="M28" s="22">
        <v>0</v>
      </c>
      <c r="N28" s="22">
        <v>0</v>
      </c>
      <c r="O28" s="22">
        <v>29071.77</v>
      </c>
      <c r="P28" s="24">
        <v>45545</v>
      </c>
      <c r="Q28" s="26">
        <v>5532</v>
      </c>
      <c r="R28" s="13">
        <v>29071.77</v>
      </c>
      <c r="S28" s="13">
        <v>0</v>
      </c>
      <c r="T28" s="13">
        <v>29071.77</v>
      </c>
      <c r="U28" s="75"/>
      <c r="V28" s="45" t="str">
        <f>VLOOKUP(H28,'CATEGORIZAÇÃO PARA PUBLICAÇÃO'!$A$1:$C$101,3,FALSE)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591</v>
      </c>
      <c r="D29" s="20" t="s">
        <v>656</v>
      </c>
      <c r="E29" s="64">
        <v>62895958653</v>
      </c>
      <c r="F29" s="12" t="str">
        <f t="shared" si="0"/>
        <v>628.***.***-53</v>
      </c>
      <c r="G29" s="65" t="s">
        <v>226</v>
      </c>
      <c r="H29" s="20">
        <v>3611</v>
      </c>
      <c r="I29" s="21" t="s">
        <v>114</v>
      </c>
      <c r="J29" s="24">
        <v>45540</v>
      </c>
      <c r="K29" s="20">
        <v>8</v>
      </c>
      <c r="L29" s="22">
        <v>1426.54</v>
      </c>
      <c r="M29" s="22">
        <v>0</v>
      </c>
      <c r="N29" s="22">
        <v>0</v>
      </c>
      <c r="O29" s="22">
        <v>1426.54</v>
      </c>
      <c r="P29" s="24">
        <v>45547</v>
      </c>
      <c r="Q29" s="26">
        <v>5621</v>
      </c>
      <c r="R29" s="13">
        <v>1426.54</v>
      </c>
      <c r="S29" s="13">
        <v>0</v>
      </c>
      <c r="T29" s="13">
        <v>1426.54</v>
      </c>
      <c r="U29" s="75"/>
      <c r="V29" s="45" t="str">
        <f>VLOOKUP(H29,'CATEGORIZAÇÃO PARA PUBLICAÇÃO'!$A$1:$C$101,3,FALSE)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605</v>
      </c>
      <c r="D30" s="20" t="s">
        <v>656</v>
      </c>
      <c r="E30" s="64">
        <v>38133478000162</v>
      </c>
      <c r="F30" s="12">
        <f t="shared" si="0"/>
        <v>38133478000162</v>
      </c>
      <c r="G30" s="65" t="s">
        <v>238</v>
      </c>
      <c r="H30" s="20">
        <v>3920</v>
      </c>
      <c r="I30" s="21" t="s">
        <v>114</v>
      </c>
      <c r="J30" s="24">
        <v>45540</v>
      </c>
      <c r="K30" s="20" t="s">
        <v>489</v>
      </c>
      <c r="L30" s="22">
        <v>10867.02</v>
      </c>
      <c r="M30" s="22">
        <v>0</v>
      </c>
      <c r="N30" s="22">
        <v>0</v>
      </c>
      <c r="O30" s="22">
        <v>10867.02</v>
      </c>
      <c r="P30" s="24">
        <v>45547</v>
      </c>
      <c r="Q30" s="26">
        <v>5625</v>
      </c>
      <c r="R30" s="13">
        <v>10867.02</v>
      </c>
      <c r="S30" s="13">
        <v>521.62</v>
      </c>
      <c r="T30" s="13">
        <v>10345.4</v>
      </c>
      <c r="U30" s="75" t="s">
        <v>481</v>
      </c>
      <c r="V30" s="45" t="str">
        <f>VLOOKUP(H30,'CATEGORIZAÇÃO PARA PUBLICAÇÃO'!$A$1:$C$101,3,FALSE)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608</v>
      </c>
      <c r="D31" s="20" t="s">
        <v>656</v>
      </c>
      <c r="E31" s="64">
        <v>26385765000180</v>
      </c>
      <c r="F31" s="12">
        <f t="shared" si="0"/>
        <v>26385765000180</v>
      </c>
      <c r="G31" s="65" t="s">
        <v>241</v>
      </c>
      <c r="H31" s="20">
        <v>3920</v>
      </c>
      <c r="I31" s="21" t="s">
        <v>114</v>
      </c>
      <c r="J31" s="24">
        <v>45540</v>
      </c>
      <c r="K31" s="20">
        <v>8</v>
      </c>
      <c r="L31" s="22">
        <v>34534.21</v>
      </c>
      <c r="M31" s="22">
        <v>0</v>
      </c>
      <c r="N31" s="22">
        <v>0</v>
      </c>
      <c r="O31" s="22">
        <v>34534.21</v>
      </c>
      <c r="P31" s="24">
        <v>45545</v>
      </c>
      <c r="Q31" s="26">
        <v>5528</v>
      </c>
      <c r="R31" s="13">
        <v>34534.21</v>
      </c>
      <c r="S31" s="13">
        <v>1657.64</v>
      </c>
      <c r="T31" s="13">
        <v>32876.57</v>
      </c>
      <c r="U31" s="75"/>
      <c r="V31" s="45" t="str">
        <f>VLOOKUP(H31,'CATEGORIZAÇÃO PARA PUBLICAÇÃO'!$A$1:$C$101,3,FALSE)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610</v>
      </c>
      <c r="D32" s="20" t="s">
        <v>656</v>
      </c>
      <c r="E32" s="64">
        <v>9264396000159</v>
      </c>
      <c r="F32" s="12">
        <f t="shared" si="0"/>
        <v>9264396000159</v>
      </c>
      <c r="G32" s="65" t="s">
        <v>243</v>
      </c>
      <c r="H32" s="20">
        <v>3920</v>
      </c>
      <c r="I32" s="21" t="s">
        <v>114</v>
      </c>
      <c r="J32" s="24">
        <v>45540</v>
      </c>
      <c r="K32" s="20">
        <v>8</v>
      </c>
      <c r="L32" s="22">
        <v>3728.27</v>
      </c>
      <c r="M32" s="22">
        <v>0</v>
      </c>
      <c r="N32" s="22">
        <v>0</v>
      </c>
      <c r="O32" s="22">
        <v>3728.27</v>
      </c>
      <c r="P32" s="24">
        <v>45545</v>
      </c>
      <c r="Q32" s="26">
        <v>5494</v>
      </c>
      <c r="R32" s="13">
        <v>3728.27</v>
      </c>
      <c r="S32" s="13">
        <v>178.96</v>
      </c>
      <c r="T32" s="13">
        <v>3549.31</v>
      </c>
      <c r="U32" s="75"/>
      <c r="V32" s="45" t="str">
        <f>VLOOKUP(H32,'CATEGORIZAÇÃO PARA PUBLICAÇÃO'!$A$1:$C$101,3,FALSE)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611</v>
      </c>
      <c r="D33" s="20" t="s">
        <v>656</v>
      </c>
      <c r="E33" s="64">
        <v>8229035000109</v>
      </c>
      <c r="F33" s="12">
        <f t="shared" si="0"/>
        <v>8229035000109</v>
      </c>
      <c r="G33" s="65" t="s">
        <v>244</v>
      </c>
      <c r="H33" s="20">
        <v>3920</v>
      </c>
      <c r="I33" s="21" t="s">
        <v>114</v>
      </c>
      <c r="J33" s="24">
        <v>45540</v>
      </c>
      <c r="K33" s="20">
        <v>8</v>
      </c>
      <c r="L33" s="22">
        <v>169453.66</v>
      </c>
      <c r="M33" s="22">
        <v>0</v>
      </c>
      <c r="N33" s="22">
        <v>0</v>
      </c>
      <c r="O33" s="22">
        <v>169453.66</v>
      </c>
      <c r="P33" s="24">
        <v>45545</v>
      </c>
      <c r="Q33" s="26">
        <v>5501</v>
      </c>
      <c r="R33" s="13">
        <v>169453.66</v>
      </c>
      <c r="S33" s="13">
        <v>8133.78</v>
      </c>
      <c r="T33" s="13">
        <v>161319.88</v>
      </c>
      <c r="U33" s="75"/>
      <c r="V33" s="45" t="str">
        <f>VLOOKUP(H33,'CATEGORIZAÇÃO PARA PUBLICAÇÃO'!$A$1:$C$101,3,FALSE)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612</v>
      </c>
      <c r="D34" s="20" t="s">
        <v>656</v>
      </c>
      <c r="E34" s="64">
        <v>7353227000160</v>
      </c>
      <c r="F34" s="12">
        <f t="shared" si="0"/>
        <v>7353227000160</v>
      </c>
      <c r="G34" s="65" t="s">
        <v>245</v>
      </c>
      <c r="H34" s="20">
        <v>3920</v>
      </c>
      <c r="I34" s="21" t="s">
        <v>114</v>
      </c>
      <c r="J34" s="24">
        <v>45540</v>
      </c>
      <c r="K34" s="20">
        <v>8</v>
      </c>
      <c r="L34" s="22">
        <v>383085.28</v>
      </c>
      <c r="M34" s="22">
        <v>0</v>
      </c>
      <c r="N34" s="22">
        <v>0</v>
      </c>
      <c r="O34" s="22">
        <v>383085.28</v>
      </c>
      <c r="P34" s="24">
        <v>45547</v>
      </c>
      <c r="Q34" s="26">
        <v>5580</v>
      </c>
      <c r="R34" s="13">
        <v>383085.28</v>
      </c>
      <c r="S34" s="13">
        <v>18388.09</v>
      </c>
      <c r="T34" s="13">
        <v>364697.19</v>
      </c>
      <c r="U34" s="75"/>
      <c r="V34" s="45" t="str">
        <f>VLOOKUP(H34,'CATEGORIZAÇÃO PARA PUBLICAÇÃO'!$A$1:$C$101,3,FALSE)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613</v>
      </c>
      <c r="D35" s="20" t="s">
        <v>656</v>
      </c>
      <c r="E35" s="64">
        <v>28771161000106</v>
      </c>
      <c r="F35" s="12">
        <f t="shared" si="0"/>
        <v>28771161000106</v>
      </c>
      <c r="G35" s="65" t="s">
        <v>246</v>
      </c>
      <c r="H35" s="20">
        <v>3920</v>
      </c>
      <c r="I35" s="21" t="s">
        <v>114</v>
      </c>
      <c r="J35" s="24">
        <v>45540</v>
      </c>
      <c r="K35" s="20">
        <v>10</v>
      </c>
      <c r="L35" s="22">
        <v>5084.8999999999996</v>
      </c>
      <c r="M35" s="22">
        <v>0</v>
      </c>
      <c r="N35" s="22">
        <v>0</v>
      </c>
      <c r="O35" s="22">
        <v>5084.8999999999996</v>
      </c>
      <c r="P35" s="24">
        <v>45545</v>
      </c>
      <c r="Q35" s="26">
        <v>5513</v>
      </c>
      <c r="R35" s="13">
        <v>5084.8999999999996</v>
      </c>
      <c r="S35" s="13">
        <v>244.08</v>
      </c>
      <c r="T35" s="13">
        <v>4840.82</v>
      </c>
      <c r="U35" s="75"/>
      <c r="V35" s="45" t="str">
        <f>VLOOKUP(H35,'CATEGORIZAÇÃO PARA PUBLICAÇÃO'!$A$1:$C$101,3,FALSE)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614</v>
      </c>
      <c r="D36" s="20" t="s">
        <v>656</v>
      </c>
      <c r="E36" s="64">
        <v>7887283000184</v>
      </c>
      <c r="F36" s="12">
        <f t="shared" ref="F36:F67" si="1">IF(E36&lt;=99999999999,CONCATENATE(LEFT(E36,3),".***.***-",RIGHT(E36,2)),E36)</f>
        <v>7887283000184</v>
      </c>
      <c r="G36" s="65" t="s">
        <v>247</v>
      </c>
      <c r="H36" s="20">
        <v>3920</v>
      </c>
      <c r="I36" s="21" t="s">
        <v>114</v>
      </c>
      <c r="J36" s="24">
        <v>45540</v>
      </c>
      <c r="K36" s="20">
        <v>8</v>
      </c>
      <c r="L36" s="22">
        <v>5790.62</v>
      </c>
      <c r="M36" s="22">
        <v>0</v>
      </c>
      <c r="N36" s="22">
        <v>0</v>
      </c>
      <c r="O36" s="22">
        <v>5790.62</v>
      </c>
      <c r="P36" s="24">
        <v>45545</v>
      </c>
      <c r="Q36" s="26">
        <v>5533</v>
      </c>
      <c r="R36" s="13">
        <v>5790.62</v>
      </c>
      <c r="S36" s="13">
        <v>277.95</v>
      </c>
      <c r="T36" s="13">
        <v>5512.67</v>
      </c>
      <c r="U36" s="75"/>
      <c r="V36" s="45" t="str">
        <f>VLOOKUP(H36,'CATEGORIZAÇÃO PARA PUBLICAÇÃO'!$A$1:$C$101,3,FALSE)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617</v>
      </c>
      <c r="D37" s="20" t="s">
        <v>656</v>
      </c>
      <c r="E37" s="64">
        <v>9256973000160</v>
      </c>
      <c r="F37" s="12">
        <f t="shared" si="1"/>
        <v>9256973000160</v>
      </c>
      <c r="G37" s="65" t="s">
        <v>250</v>
      </c>
      <c r="H37" s="20">
        <v>3920</v>
      </c>
      <c r="I37" s="21" t="s">
        <v>114</v>
      </c>
      <c r="J37" s="24">
        <v>45540</v>
      </c>
      <c r="K37" s="20">
        <v>8</v>
      </c>
      <c r="L37" s="22">
        <v>9626.35</v>
      </c>
      <c r="M37" s="22">
        <v>0</v>
      </c>
      <c r="N37" s="22">
        <v>0</v>
      </c>
      <c r="O37" s="22">
        <v>9626.35</v>
      </c>
      <c r="P37" s="24">
        <v>45547</v>
      </c>
      <c r="Q37" s="26">
        <v>5585</v>
      </c>
      <c r="R37" s="13">
        <v>9626.35</v>
      </c>
      <c r="S37" s="13">
        <v>462.06</v>
      </c>
      <c r="T37" s="13">
        <v>9164.2900000000009</v>
      </c>
      <c r="U37" s="75"/>
      <c r="V37" s="45" t="str">
        <f>VLOOKUP(H37,'CATEGORIZAÇÃO PARA PUBLICAÇÃO'!$A$1:$C$101,3,FALSE)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621</v>
      </c>
      <c r="D38" s="20" t="s">
        <v>656</v>
      </c>
      <c r="E38" s="64">
        <v>12104191653</v>
      </c>
      <c r="F38" s="12" t="str">
        <f t="shared" si="1"/>
        <v>121.***.***-53</v>
      </c>
      <c r="G38" s="65" t="s">
        <v>254</v>
      </c>
      <c r="H38" s="20">
        <v>3611</v>
      </c>
      <c r="I38" s="21" t="s">
        <v>114</v>
      </c>
      <c r="J38" s="24">
        <v>45540</v>
      </c>
      <c r="K38" s="20">
        <v>8</v>
      </c>
      <c r="L38" s="22">
        <v>12066.82</v>
      </c>
      <c r="M38" s="22">
        <v>0</v>
      </c>
      <c r="N38" s="22">
        <v>0</v>
      </c>
      <c r="O38" s="22">
        <v>12066.82</v>
      </c>
      <c r="P38" s="24">
        <v>45547</v>
      </c>
      <c r="Q38" s="26">
        <v>5603</v>
      </c>
      <c r="R38" s="13">
        <v>12066.82</v>
      </c>
      <c r="S38" s="13">
        <v>2267.0500000000002</v>
      </c>
      <c r="T38" s="13">
        <v>9799.77</v>
      </c>
      <c r="U38" s="75"/>
      <c r="V38" s="45" t="str">
        <f>VLOOKUP(H38,'CATEGORIZAÇÃO PARA PUBLICAÇÃO'!$A$1:$C$101,3,FALSE)</f>
        <v>LOCAÇÕES</v>
      </c>
    </row>
    <row r="39" spans="1:22" s="14" customFormat="1" ht="72" hidden="1" customHeight="1" x14ac:dyDescent="0.25">
      <c r="A39" s="49">
        <v>1441</v>
      </c>
      <c r="B39" s="20">
        <v>1440011</v>
      </c>
      <c r="C39" s="20" t="s">
        <v>622</v>
      </c>
      <c r="D39" s="20" t="s">
        <v>656</v>
      </c>
      <c r="E39" s="64">
        <v>9069772000154</v>
      </c>
      <c r="F39" s="12">
        <f t="shared" si="1"/>
        <v>9069772000154</v>
      </c>
      <c r="G39" s="65" t="s">
        <v>255</v>
      </c>
      <c r="H39" s="20">
        <v>3920</v>
      </c>
      <c r="I39" s="21" t="s">
        <v>114</v>
      </c>
      <c r="J39" s="24">
        <v>45540</v>
      </c>
      <c r="K39" s="20">
        <v>8</v>
      </c>
      <c r="L39" s="22">
        <v>15781.57</v>
      </c>
      <c r="M39" s="22">
        <v>0</v>
      </c>
      <c r="N39" s="22">
        <v>0</v>
      </c>
      <c r="O39" s="22">
        <v>15781.57</v>
      </c>
      <c r="P39" s="24">
        <v>45547</v>
      </c>
      <c r="Q39" s="26">
        <v>5574</v>
      </c>
      <c r="R39" s="13">
        <v>15781.57</v>
      </c>
      <c r="S39" s="13">
        <v>757.52</v>
      </c>
      <c r="T39" s="13">
        <v>15024.05</v>
      </c>
      <c r="U39" s="75"/>
      <c r="V39" s="45" t="str">
        <f>VLOOKUP(H39,'CATEGORIZAÇÃO PARA PUBLICAÇÃO'!$A$1:$C$101,3,FALSE)</f>
        <v>LOCAÇÕES</v>
      </c>
    </row>
    <row r="40" spans="1:22" s="14" customFormat="1" ht="72" hidden="1" customHeight="1" x14ac:dyDescent="0.25">
      <c r="A40" s="49">
        <v>1441</v>
      </c>
      <c r="B40" s="20">
        <v>1440011</v>
      </c>
      <c r="C40" s="20" t="s">
        <v>623</v>
      </c>
      <c r="D40" s="20" t="s">
        <v>656</v>
      </c>
      <c r="E40" s="64">
        <v>40574380000192</v>
      </c>
      <c r="F40" s="12">
        <f t="shared" si="1"/>
        <v>40574380000192</v>
      </c>
      <c r="G40" s="65" t="s">
        <v>256</v>
      </c>
      <c r="H40" s="20">
        <v>3920</v>
      </c>
      <c r="I40" s="21" t="s">
        <v>114</v>
      </c>
      <c r="J40" s="24">
        <v>45540</v>
      </c>
      <c r="K40" s="20">
        <v>6</v>
      </c>
      <c r="L40" s="22">
        <v>185000</v>
      </c>
      <c r="M40" s="22">
        <v>0</v>
      </c>
      <c r="N40" s="22">
        <v>0</v>
      </c>
      <c r="O40" s="22">
        <v>185000</v>
      </c>
      <c r="P40" s="24">
        <v>45545</v>
      </c>
      <c r="Q40" s="26">
        <v>5527</v>
      </c>
      <c r="R40" s="13">
        <v>185000</v>
      </c>
      <c r="S40" s="13">
        <v>8880</v>
      </c>
      <c r="T40" s="13">
        <v>176120</v>
      </c>
      <c r="U40" s="75"/>
      <c r="V40" s="45" t="str">
        <f>VLOOKUP(H40,'CATEGORIZAÇÃO PARA PUBLICAÇÃO'!$A$1:$C$101,3,FALSE)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642</v>
      </c>
      <c r="D41" s="20" t="s">
        <v>656</v>
      </c>
      <c r="E41" s="64">
        <v>5845088000166</v>
      </c>
      <c r="F41" s="12">
        <f t="shared" si="1"/>
        <v>5845088000166</v>
      </c>
      <c r="G41" s="65" t="s">
        <v>274</v>
      </c>
      <c r="H41" s="20">
        <v>3920</v>
      </c>
      <c r="I41" s="21" t="s">
        <v>114</v>
      </c>
      <c r="J41" s="24">
        <v>45540</v>
      </c>
      <c r="K41" s="20">
        <v>4</v>
      </c>
      <c r="L41" s="22">
        <v>29000</v>
      </c>
      <c r="M41" s="22">
        <v>0</v>
      </c>
      <c r="N41" s="22">
        <v>0</v>
      </c>
      <c r="O41" s="22">
        <v>29000</v>
      </c>
      <c r="P41" s="24">
        <v>45545</v>
      </c>
      <c r="Q41" s="26">
        <v>5510</v>
      </c>
      <c r="R41" s="13">
        <v>29000</v>
      </c>
      <c r="S41" s="13">
        <v>1006.36</v>
      </c>
      <c r="T41" s="13">
        <v>27993.64</v>
      </c>
      <c r="U41" s="75"/>
      <c r="V41" s="45" t="str">
        <f>VLOOKUP(H41,'CATEGORIZAÇÃO PARA PUBLICAÇÃO'!$A$1:$C$101,3,FALSE)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643</v>
      </c>
      <c r="D42" s="20" t="s">
        <v>656</v>
      </c>
      <c r="E42" s="64">
        <v>45347438000189</v>
      </c>
      <c r="F42" s="12">
        <f t="shared" si="1"/>
        <v>45347438000189</v>
      </c>
      <c r="G42" s="65" t="s">
        <v>275</v>
      </c>
      <c r="H42" s="20">
        <v>3920</v>
      </c>
      <c r="I42" s="21" t="s">
        <v>114</v>
      </c>
      <c r="J42" s="24">
        <v>45540</v>
      </c>
      <c r="K42" s="20">
        <v>4</v>
      </c>
      <c r="L42" s="22">
        <v>15000</v>
      </c>
      <c r="M42" s="22">
        <v>0</v>
      </c>
      <c r="N42" s="22">
        <v>0</v>
      </c>
      <c r="O42" s="22">
        <v>15000</v>
      </c>
      <c r="P42" s="24">
        <v>45547</v>
      </c>
      <c r="Q42" s="26">
        <v>5583</v>
      </c>
      <c r="R42" s="13">
        <v>15000</v>
      </c>
      <c r="S42" s="13">
        <v>720</v>
      </c>
      <c r="T42" s="13">
        <v>14280</v>
      </c>
      <c r="U42" s="75"/>
      <c r="V42" s="45" t="str">
        <f>VLOOKUP(H42,'CATEGORIZAÇÃO PARA PUBLICAÇÃO'!$A$1:$C$101,3,FALSE)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647</v>
      </c>
      <c r="D43" s="20" t="s">
        <v>656</v>
      </c>
      <c r="E43" s="64">
        <v>4450881680</v>
      </c>
      <c r="F43" s="12" t="str">
        <f t="shared" si="1"/>
        <v>445.***.***-80</v>
      </c>
      <c r="G43" s="65" t="s">
        <v>279</v>
      </c>
      <c r="H43" s="20">
        <v>3611</v>
      </c>
      <c r="I43" s="21" t="s">
        <v>114</v>
      </c>
      <c r="J43" s="24">
        <v>45540</v>
      </c>
      <c r="K43" s="20">
        <v>3</v>
      </c>
      <c r="L43" s="22">
        <v>7300</v>
      </c>
      <c r="M43" s="22">
        <v>0</v>
      </c>
      <c r="N43" s="22">
        <v>0</v>
      </c>
      <c r="O43" s="22">
        <v>7300</v>
      </c>
      <c r="P43" s="24">
        <v>45547</v>
      </c>
      <c r="Q43" s="26">
        <v>5607</v>
      </c>
      <c r="R43" s="13">
        <v>7300</v>
      </c>
      <c r="S43" s="13">
        <v>956.18</v>
      </c>
      <c r="T43" s="13">
        <v>6343.82</v>
      </c>
      <c r="U43" s="75"/>
      <c r="V43" s="45" t="str">
        <f>VLOOKUP(H43,'CATEGORIZAÇÃO PARA PUBLICAÇÃO'!$A$1:$C$101,3,FALSE)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649</v>
      </c>
      <c r="D44" s="20" t="s">
        <v>656</v>
      </c>
      <c r="E44" s="64">
        <v>82839425653</v>
      </c>
      <c r="F44" s="12" t="str">
        <f t="shared" si="1"/>
        <v>828.***.***-53</v>
      </c>
      <c r="G44" s="65" t="s">
        <v>281</v>
      </c>
      <c r="H44" s="20">
        <v>3611</v>
      </c>
      <c r="I44" s="21" t="s">
        <v>114</v>
      </c>
      <c r="J44" s="24">
        <v>45540</v>
      </c>
      <c r="K44" s="20">
        <v>2</v>
      </c>
      <c r="L44" s="22">
        <v>12000</v>
      </c>
      <c r="M44" s="22">
        <v>0</v>
      </c>
      <c r="N44" s="22">
        <v>0</v>
      </c>
      <c r="O44" s="22">
        <v>12000</v>
      </c>
      <c r="P44" s="24">
        <v>45547</v>
      </c>
      <c r="Q44" s="26">
        <v>5576</v>
      </c>
      <c r="R44" s="13">
        <v>12000</v>
      </c>
      <c r="S44" s="13">
        <v>2248.6799999999998</v>
      </c>
      <c r="T44" s="13">
        <v>9751.32</v>
      </c>
      <c r="U44" s="75"/>
      <c r="V44" s="45" t="str">
        <f>VLOOKUP(H44,'CATEGORIZAÇÃO PARA PUBLICAÇÃO'!$A$1:$C$101,3,FALSE)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652</v>
      </c>
      <c r="D45" s="20" t="s">
        <v>656</v>
      </c>
      <c r="E45" s="64">
        <v>37578588672</v>
      </c>
      <c r="F45" s="12" t="str">
        <f t="shared" si="1"/>
        <v>375.***.***-72</v>
      </c>
      <c r="G45" s="65" t="s">
        <v>283</v>
      </c>
      <c r="H45" s="20">
        <v>3611</v>
      </c>
      <c r="I45" s="21" t="s">
        <v>114</v>
      </c>
      <c r="J45" s="24">
        <v>45540</v>
      </c>
      <c r="K45" s="20">
        <v>2</v>
      </c>
      <c r="L45" s="22">
        <v>1702.59</v>
      </c>
      <c r="M45" s="22">
        <v>0</v>
      </c>
      <c r="N45" s="22">
        <v>0</v>
      </c>
      <c r="O45" s="22">
        <v>1702.59</v>
      </c>
      <c r="P45" s="24">
        <v>45544</v>
      </c>
      <c r="Q45" s="26">
        <v>5419</v>
      </c>
      <c r="R45" s="13">
        <v>1702.59</v>
      </c>
      <c r="S45" s="13">
        <v>0</v>
      </c>
      <c r="T45" s="13">
        <v>1702.59</v>
      </c>
      <c r="U45" s="75"/>
      <c r="V45" s="45" t="str">
        <f>VLOOKUP(H45,'CATEGORIZAÇÃO PARA PUBLICAÇÃO'!$A$1:$C$101,3,FALSE)</f>
        <v>LOCAÇÕES</v>
      </c>
    </row>
    <row r="46" spans="1:22" s="14" customFormat="1" ht="72" hidden="1" customHeight="1" x14ac:dyDescent="0.25">
      <c r="A46" s="49">
        <v>1441</v>
      </c>
      <c r="B46" s="20">
        <v>1440006</v>
      </c>
      <c r="C46" s="20" t="s">
        <v>505</v>
      </c>
      <c r="D46" s="20" t="s">
        <v>656</v>
      </c>
      <c r="E46" s="64">
        <v>30375048000145</v>
      </c>
      <c r="F46" s="12">
        <f t="shared" si="1"/>
        <v>30375048000145</v>
      </c>
      <c r="G46" s="65" t="s">
        <v>136</v>
      </c>
      <c r="H46" s="20">
        <v>3948</v>
      </c>
      <c r="I46" s="21" t="s">
        <v>85</v>
      </c>
      <c r="J46" s="24">
        <v>45541</v>
      </c>
      <c r="K46" s="20">
        <v>1</v>
      </c>
      <c r="L46" s="22">
        <v>5602.45</v>
      </c>
      <c r="M46" s="22">
        <v>0</v>
      </c>
      <c r="N46" s="22">
        <v>0</v>
      </c>
      <c r="O46" s="22">
        <v>5602.45</v>
      </c>
      <c r="P46" s="24">
        <v>45546</v>
      </c>
      <c r="Q46" s="26">
        <v>77</v>
      </c>
      <c r="R46" s="13">
        <v>5602.45</v>
      </c>
      <c r="S46" s="13">
        <v>0</v>
      </c>
      <c r="T46" s="13">
        <v>5602.45</v>
      </c>
      <c r="U46" s="75"/>
      <c r="V46" s="45" t="str">
        <f>VLOOKUP(H46,'CATEGORIZAÇÃO PARA PUBLICAÇÃO'!$A$1:$C$101,3,FALSE)</f>
        <v>PRESTAÇÃO DE SERVIÇOS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537</v>
      </c>
      <c r="D47" s="20" t="s">
        <v>656</v>
      </c>
      <c r="E47" s="64">
        <v>30059674687</v>
      </c>
      <c r="F47" s="12" t="str">
        <f t="shared" si="1"/>
        <v>300.***.***-87</v>
      </c>
      <c r="G47" s="65" t="s">
        <v>170</v>
      </c>
      <c r="H47" s="20">
        <v>3611</v>
      </c>
      <c r="I47" s="21" t="s">
        <v>114</v>
      </c>
      <c r="J47" s="24">
        <v>45541</v>
      </c>
      <c r="K47" s="20">
        <v>8</v>
      </c>
      <c r="L47" s="22">
        <v>2187</v>
      </c>
      <c r="M47" s="22">
        <v>0</v>
      </c>
      <c r="N47" s="22">
        <v>0</v>
      </c>
      <c r="O47" s="22">
        <v>2187</v>
      </c>
      <c r="P47" s="24">
        <v>45547</v>
      </c>
      <c r="Q47" s="26">
        <v>5618</v>
      </c>
      <c r="R47" s="13">
        <v>2187</v>
      </c>
      <c r="S47" s="13">
        <v>0</v>
      </c>
      <c r="T47" s="13">
        <v>2187</v>
      </c>
      <c r="U47" s="75"/>
      <c r="V47" s="45" t="str">
        <f>VLOOKUP(H47,'CATEGORIZAÇÃO PARA PUBLICAÇÃO'!$A$1:$C$101,3,FALSE)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538</v>
      </c>
      <c r="D48" s="20" t="s">
        <v>656</v>
      </c>
      <c r="E48" s="64">
        <v>15794466634</v>
      </c>
      <c r="F48" s="12" t="str">
        <f t="shared" si="1"/>
        <v>157.***.***-34</v>
      </c>
      <c r="G48" s="65" t="s">
        <v>171</v>
      </c>
      <c r="H48" s="20">
        <v>3611</v>
      </c>
      <c r="I48" s="21" t="s">
        <v>114</v>
      </c>
      <c r="J48" s="24">
        <v>45541</v>
      </c>
      <c r="K48" s="20">
        <v>8</v>
      </c>
      <c r="L48" s="22">
        <v>3906.04</v>
      </c>
      <c r="M48" s="22">
        <v>0</v>
      </c>
      <c r="N48" s="22">
        <v>0</v>
      </c>
      <c r="O48" s="22">
        <v>3906.04</v>
      </c>
      <c r="P48" s="24">
        <v>45544</v>
      </c>
      <c r="Q48" s="26">
        <v>5425</v>
      </c>
      <c r="R48" s="13">
        <v>3906.04</v>
      </c>
      <c r="S48" s="13">
        <v>119.74</v>
      </c>
      <c r="T48" s="13">
        <v>3786.3</v>
      </c>
      <c r="U48" s="75"/>
      <c r="V48" s="45" t="str">
        <f>VLOOKUP(H48,'CATEGORIZAÇÃO PARA PUBLICAÇÃO'!$A$1:$C$101,3,FALSE)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539</v>
      </c>
      <c r="D49" s="20" t="s">
        <v>656</v>
      </c>
      <c r="E49" s="64">
        <v>2896116605</v>
      </c>
      <c r="F49" s="12" t="str">
        <f t="shared" si="1"/>
        <v>289.***.***-05</v>
      </c>
      <c r="G49" s="65" t="s">
        <v>172</v>
      </c>
      <c r="H49" s="20">
        <v>3611</v>
      </c>
      <c r="I49" s="21" t="s">
        <v>114</v>
      </c>
      <c r="J49" s="24">
        <v>45541</v>
      </c>
      <c r="K49" s="20">
        <v>8</v>
      </c>
      <c r="L49" s="22">
        <v>3906.03</v>
      </c>
      <c r="M49" s="22">
        <v>0</v>
      </c>
      <c r="N49" s="22">
        <v>0</v>
      </c>
      <c r="O49" s="22">
        <v>3906.03</v>
      </c>
      <c r="P49" s="24">
        <v>45544</v>
      </c>
      <c r="Q49" s="26">
        <v>5431</v>
      </c>
      <c r="R49" s="13">
        <v>3906.0299999999997</v>
      </c>
      <c r="S49" s="13">
        <v>119.74</v>
      </c>
      <c r="T49" s="13">
        <v>3786.29</v>
      </c>
      <c r="U49" s="75"/>
      <c r="V49" s="45" t="str">
        <f>VLOOKUP(H49,'CATEGORIZAÇÃO PARA PUBLICAÇÃO'!$A$1:$C$101,3,FALSE)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544</v>
      </c>
      <c r="D50" s="20" t="s">
        <v>656</v>
      </c>
      <c r="E50" s="64">
        <v>60002603853</v>
      </c>
      <c r="F50" s="12" t="str">
        <f t="shared" si="1"/>
        <v>600.***.***-53</v>
      </c>
      <c r="G50" s="65" t="s">
        <v>177</v>
      </c>
      <c r="H50" s="20">
        <v>3611</v>
      </c>
      <c r="I50" s="21" t="s">
        <v>114</v>
      </c>
      <c r="J50" s="24">
        <v>45541</v>
      </c>
      <c r="K50" s="20">
        <v>8</v>
      </c>
      <c r="L50" s="22">
        <v>1983.75</v>
      </c>
      <c r="M50" s="22">
        <v>0</v>
      </c>
      <c r="N50" s="22">
        <v>0</v>
      </c>
      <c r="O50" s="22">
        <v>1983.75</v>
      </c>
      <c r="P50" s="24">
        <v>45547</v>
      </c>
      <c r="Q50" s="26">
        <v>5610</v>
      </c>
      <c r="R50" s="13">
        <v>1983.75</v>
      </c>
      <c r="S50" s="13">
        <v>0</v>
      </c>
      <c r="T50" s="13">
        <v>1983.75</v>
      </c>
      <c r="U50" s="75"/>
      <c r="V50" s="45" t="str">
        <f>VLOOKUP(H50,'CATEGORIZAÇÃO PARA PUBLICAÇÃO'!$A$1:$C$101,3,FALSE)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547</v>
      </c>
      <c r="D51" s="20" t="s">
        <v>656</v>
      </c>
      <c r="E51" s="64">
        <v>82655251768</v>
      </c>
      <c r="F51" s="12" t="str">
        <f t="shared" si="1"/>
        <v>826.***.***-68</v>
      </c>
      <c r="G51" s="65" t="s">
        <v>180</v>
      </c>
      <c r="H51" s="20">
        <v>3611</v>
      </c>
      <c r="I51" s="21" t="s">
        <v>114</v>
      </c>
      <c r="J51" s="24">
        <v>45541</v>
      </c>
      <c r="K51" s="20">
        <v>9</v>
      </c>
      <c r="L51" s="22">
        <v>4380.9799999999996</v>
      </c>
      <c r="M51" s="22">
        <v>0</v>
      </c>
      <c r="N51" s="22">
        <v>0</v>
      </c>
      <c r="O51" s="22">
        <v>4380.9799999999996</v>
      </c>
      <c r="P51" s="24">
        <v>45545</v>
      </c>
      <c r="Q51" s="26">
        <v>5504</v>
      </c>
      <c r="R51" s="13">
        <v>4380.9799999999996</v>
      </c>
      <c r="S51" s="13">
        <v>195.87</v>
      </c>
      <c r="T51" s="13">
        <v>4185.1099999999997</v>
      </c>
      <c r="U51" s="75"/>
      <c r="V51" s="45" t="str">
        <f>VLOOKUP(H51,'CATEGORIZAÇÃO PARA PUBLICAÇÃO'!$A$1:$C$101,3,FALSE)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548</v>
      </c>
      <c r="D52" s="20" t="s">
        <v>656</v>
      </c>
      <c r="E52" s="64">
        <v>21154554000113</v>
      </c>
      <c r="F52" s="12">
        <f t="shared" si="1"/>
        <v>21154554000113</v>
      </c>
      <c r="G52" s="65" t="s">
        <v>181</v>
      </c>
      <c r="H52" s="20">
        <v>3920</v>
      </c>
      <c r="I52" s="21" t="s">
        <v>114</v>
      </c>
      <c r="J52" s="24">
        <v>45541</v>
      </c>
      <c r="K52" s="20">
        <v>8</v>
      </c>
      <c r="L52" s="22">
        <v>48269.2</v>
      </c>
      <c r="M52" s="22">
        <v>0</v>
      </c>
      <c r="N52" s="22">
        <v>0</v>
      </c>
      <c r="O52" s="22">
        <v>48269.2</v>
      </c>
      <c r="P52" s="24">
        <v>45547</v>
      </c>
      <c r="Q52" s="26">
        <v>340</v>
      </c>
      <c r="R52" s="13">
        <v>48269.2</v>
      </c>
      <c r="S52" s="13">
        <v>0</v>
      </c>
      <c r="T52" s="13">
        <v>48269.2</v>
      </c>
      <c r="U52" s="75"/>
      <c r="V52" s="45" t="str">
        <f>VLOOKUP(H52,'CATEGORIZAÇÃO PARA PUBLICAÇÃO'!$A$1:$C$101,3,FALSE)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550</v>
      </c>
      <c r="D53" s="20" t="s">
        <v>656</v>
      </c>
      <c r="E53" s="64">
        <v>3063355000118</v>
      </c>
      <c r="F53" s="12">
        <f t="shared" si="1"/>
        <v>3063355000118</v>
      </c>
      <c r="G53" s="65" t="s">
        <v>183</v>
      </c>
      <c r="H53" s="20">
        <v>3920</v>
      </c>
      <c r="I53" s="21" t="s">
        <v>114</v>
      </c>
      <c r="J53" s="24">
        <v>45541</v>
      </c>
      <c r="K53" s="20">
        <v>9</v>
      </c>
      <c r="L53" s="22">
        <v>57581.61</v>
      </c>
      <c r="M53" s="22">
        <v>0</v>
      </c>
      <c r="N53" s="22">
        <v>0</v>
      </c>
      <c r="O53" s="22">
        <v>57581.61</v>
      </c>
      <c r="P53" s="24">
        <v>45547</v>
      </c>
      <c r="Q53" s="26">
        <v>5577</v>
      </c>
      <c r="R53" s="13">
        <v>57581.61</v>
      </c>
      <c r="S53" s="13">
        <v>2763.92</v>
      </c>
      <c r="T53" s="13">
        <v>54817.69</v>
      </c>
      <c r="U53" s="75"/>
      <c r="V53" s="45" t="str">
        <f>VLOOKUP(H53,'CATEGORIZAÇÃO PARA PUBLICAÇÃO'!$A$1:$C$101,3,FALSE)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552</v>
      </c>
      <c r="D54" s="20" t="s">
        <v>656</v>
      </c>
      <c r="E54" s="64">
        <v>26791960663</v>
      </c>
      <c r="F54" s="12" t="str">
        <f t="shared" si="1"/>
        <v>267.***.***-63</v>
      </c>
      <c r="G54" s="65" t="s">
        <v>185</v>
      </c>
      <c r="H54" s="20">
        <v>3611</v>
      </c>
      <c r="I54" s="21" t="s">
        <v>114</v>
      </c>
      <c r="J54" s="24">
        <v>45541</v>
      </c>
      <c r="K54" s="20">
        <v>8</v>
      </c>
      <c r="L54" s="22">
        <v>4700</v>
      </c>
      <c r="M54" s="22">
        <v>0</v>
      </c>
      <c r="N54" s="22">
        <v>0</v>
      </c>
      <c r="O54" s="22">
        <v>4700</v>
      </c>
      <c r="P54" s="24">
        <v>45547</v>
      </c>
      <c r="Q54" s="26">
        <v>5599</v>
      </c>
      <c r="R54" s="13">
        <v>4700</v>
      </c>
      <c r="S54" s="13">
        <v>267.64999999999998</v>
      </c>
      <c r="T54" s="13">
        <v>4432.3500000000004</v>
      </c>
      <c r="U54" s="75"/>
      <c r="V54" s="45" t="str">
        <f>VLOOKUP(H54,'CATEGORIZAÇÃO PARA PUBLICAÇÃO'!$A$1:$C$101,3,FALSE)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553</v>
      </c>
      <c r="D55" s="20" t="s">
        <v>656</v>
      </c>
      <c r="E55" s="64">
        <v>3941401840</v>
      </c>
      <c r="F55" s="12" t="str">
        <f t="shared" si="1"/>
        <v>394.***.***-40</v>
      </c>
      <c r="G55" s="65" t="s">
        <v>186</v>
      </c>
      <c r="H55" s="20">
        <v>3611</v>
      </c>
      <c r="I55" s="21" t="s">
        <v>114</v>
      </c>
      <c r="J55" s="24">
        <v>45541</v>
      </c>
      <c r="K55" s="20">
        <v>8</v>
      </c>
      <c r="L55" s="22">
        <v>1567.12</v>
      </c>
      <c r="M55" s="22">
        <v>0</v>
      </c>
      <c r="N55" s="22">
        <v>0</v>
      </c>
      <c r="O55" s="22">
        <v>1567.12</v>
      </c>
      <c r="P55" s="24">
        <v>45545</v>
      </c>
      <c r="Q55" s="26">
        <v>5514</v>
      </c>
      <c r="R55" s="13">
        <v>1567.12</v>
      </c>
      <c r="S55" s="13">
        <v>0</v>
      </c>
      <c r="T55" s="13">
        <v>1567.12</v>
      </c>
      <c r="U55" s="75"/>
      <c r="V55" s="45" t="str">
        <f>VLOOKUP(H55,'CATEGORIZAÇÃO PARA PUBLICAÇÃO'!$A$1:$C$101,3,FALSE)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554</v>
      </c>
      <c r="D56" s="20" t="s">
        <v>656</v>
      </c>
      <c r="E56" s="64">
        <v>96593172804</v>
      </c>
      <c r="F56" s="12" t="str">
        <f t="shared" si="1"/>
        <v>965.***.***-04</v>
      </c>
      <c r="G56" s="65" t="s">
        <v>187</v>
      </c>
      <c r="H56" s="20">
        <v>3611</v>
      </c>
      <c r="I56" s="21" t="s">
        <v>114</v>
      </c>
      <c r="J56" s="24">
        <v>45541</v>
      </c>
      <c r="K56" s="20">
        <v>8</v>
      </c>
      <c r="L56" s="22">
        <v>1567.12</v>
      </c>
      <c r="M56" s="22">
        <v>0</v>
      </c>
      <c r="N56" s="22">
        <v>0</v>
      </c>
      <c r="O56" s="22">
        <v>1567.12</v>
      </c>
      <c r="P56" s="24">
        <v>45545</v>
      </c>
      <c r="Q56" s="26">
        <v>5519</v>
      </c>
      <c r="R56" s="13">
        <v>1567.12</v>
      </c>
      <c r="S56" s="13">
        <v>0</v>
      </c>
      <c r="T56" s="13">
        <v>1567.12</v>
      </c>
      <c r="U56" s="75"/>
      <c r="V56" s="45" t="str">
        <f>VLOOKUP(H56,'CATEGORIZAÇÃO PARA PUBLICAÇÃO'!$A$1:$C$101,3,FALSE)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555</v>
      </c>
      <c r="D57" s="20" t="s">
        <v>656</v>
      </c>
      <c r="E57" s="64">
        <v>5985417646</v>
      </c>
      <c r="F57" s="12" t="str">
        <f t="shared" si="1"/>
        <v>598.***.***-46</v>
      </c>
      <c r="G57" s="65" t="s">
        <v>188</v>
      </c>
      <c r="H57" s="20">
        <v>3611</v>
      </c>
      <c r="I57" s="21" t="s">
        <v>114</v>
      </c>
      <c r="J57" s="24">
        <v>45541</v>
      </c>
      <c r="K57" s="20">
        <v>8</v>
      </c>
      <c r="L57" s="22">
        <v>2455.2199999999998</v>
      </c>
      <c r="M57" s="22">
        <v>0</v>
      </c>
      <c r="N57" s="22">
        <v>0</v>
      </c>
      <c r="O57" s="22">
        <v>2455.2199999999998</v>
      </c>
      <c r="P57" s="24">
        <v>45544</v>
      </c>
      <c r="Q57" s="26">
        <v>5434</v>
      </c>
      <c r="R57" s="13">
        <v>2455.2199999999998</v>
      </c>
      <c r="S57" s="13">
        <v>0</v>
      </c>
      <c r="T57" s="13">
        <v>2455.2199999999998</v>
      </c>
      <c r="U57" s="75"/>
      <c r="V57" s="45" t="str">
        <f>VLOOKUP(H57,'CATEGORIZAÇÃO PARA PUBLICAÇÃO'!$A$1:$C$101,3,FALSE)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558</v>
      </c>
      <c r="D58" s="20" t="s">
        <v>656</v>
      </c>
      <c r="E58" s="64">
        <v>83507191687</v>
      </c>
      <c r="F58" s="12" t="str">
        <f t="shared" si="1"/>
        <v>835.***.***-87</v>
      </c>
      <c r="G58" s="65" t="s">
        <v>191</v>
      </c>
      <c r="H58" s="20">
        <v>3611</v>
      </c>
      <c r="I58" s="21" t="s">
        <v>114</v>
      </c>
      <c r="J58" s="24">
        <v>45541</v>
      </c>
      <c r="K58" s="20">
        <v>8</v>
      </c>
      <c r="L58" s="22">
        <v>3633.97</v>
      </c>
      <c r="M58" s="22">
        <v>0</v>
      </c>
      <c r="N58" s="22">
        <v>0</v>
      </c>
      <c r="O58" s="22">
        <v>3633.97</v>
      </c>
      <c r="P58" s="24">
        <v>45545</v>
      </c>
      <c r="Q58" s="26">
        <v>5526</v>
      </c>
      <c r="R58" s="13">
        <v>3633.97</v>
      </c>
      <c r="S58" s="13">
        <v>78.930000000000007</v>
      </c>
      <c r="T58" s="13">
        <v>3555.04</v>
      </c>
      <c r="U58" s="75"/>
      <c r="V58" s="45" t="str">
        <f>VLOOKUP(H58,'CATEGORIZAÇÃO PARA PUBLICAÇÃO'!$A$1:$C$101,3,FALSE)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559</v>
      </c>
      <c r="D59" s="20" t="s">
        <v>656</v>
      </c>
      <c r="E59" s="64">
        <v>83228365620</v>
      </c>
      <c r="F59" s="12" t="str">
        <f t="shared" si="1"/>
        <v>832.***.***-20</v>
      </c>
      <c r="G59" s="65" t="s">
        <v>192</v>
      </c>
      <c r="H59" s="20">
        <v>3611</v>
      </c>
      <c r="I59" s="21" t="s">
        <v>114</v>
      </c>
      <c r="J59" s="24">
        <v>45541</v>
      </c>
      <c r="K59" s="20">
        <v>8</v>
      </c>
      <c r="L59" s="22">
        <v>3633.97</v>
      </c>
      <c r="M59" s="22">
        <v>0</v>
      </c>
      <c r="N59" s="22">
        <v>0</v>
      </c>
      <c r="O59" s="22">
        <v>3633.97</v>
      </c>
      <c r="P59" s="24">
        <v>45545</v>
      </c>
      <c r="Q59" s="26">
        <v>5525</v>
      </c>
      <c r="R59" s="13">
        <v>3633.97</v>
      </c>
      <c r="S59" s="13">
        <v>78.930000000000007</v>
      </c>
      <c r="T59" s="13">
        <v>3555.04</v>
      </c>
      <c r="U59" s="75"/>
      <c r="V59" s="45" t="str">
        <f>VLOOKUP(H59,'CATEGORIZAÇÃO PARA PUBLICAÇÃO'!$A$1:$C$101,3,FALSE)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560</v>
      </c>
      <c r="D60" s="20" t="s">
        <v>656</v>
      </c>
      <c r="E60" s="64">
        <v>11713521660</v>
      </c>
      <c r="F60" s="12" t="str">
        <f t="shared" si="1"/>
        <v>117.***.***-60</v>
      </c>
      <c r="G60" s="65" t="s">
        <v>193</v>
      </c>
      <c r="H60" s="20">
        <v>3611</v>
      </c>
      <c r="I60" s="21" t="s">
        <v>114</v>
      </c>
      <c r="J60" s="24">
        <v>45541</v>
      </c>
      <c r="K60" s="20">
        <v>8</v>
      </c>
      <c r="L60" s="22">
        <v>2718.97</v>
      </c>
      <c r="M60" s="22">
        <v>0</v>
      </c>
      <c r="N60" s="22">
        <v>0</v>
      </c>
      <c r="O60" s="22">
        <v>2718.97</v>
      </c>
      <c r="P60" s="24">
        <v>45544</v>
      </c>
      <c r="Q60" s="26">
        <v>5436</v>
      </c>
      <c r="R60" s="13">
        <v>2718.97</v>
      </c>
      <c r="S60" s="13">
        <v>0</v>
      </c>
      <c r="T60" s="13">
        <v>2718.97</v>
      </c>
      <c r="U60" s="75"/>
      <c r="V60" s="45" t="str">
        <f>VLOOKUP(H60,'CATEGORIZAÇÃO PARA PUBLICAÇÃO'!$A$1:$C$101,3,FALSE)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561</v>
      </c>
      <c r="D61" s="20" t="s">
        <v>656</v>
      </c>
      <c r="E61" s="64">
        <v>98321560687</v>
      </c>
      <c r="F61" s="12" t="str">
        <f t="shared" si="1"/>
        <v>983.***.***-87</v>
      </c>
      <c r="G61" s="65" t="s">
        <v>194</v>
      </c>
      <c r="H61" s="20">
        <v>3611</v>
      </c>
      <c r="I61" s="21" t="s">
        <v>114</v>
      </c>
      <c r="J61" s="24">
        <v>45541</v>
      </c>
      <c r="K61" s="20">
        <v>5</v>
      </c>
      <c r="L61" s="22">
        <v>3300</v>
      </c>
      <c r="M61" s="22">
        <v>0</v>
      </c>
      <c r="N61" s="22">
        <v>0</v>
      </c>
      <c r="O61" s="22">
        <v>3300</v>
      </c>
      <c r="P61" s="24">
        <v>45544</v>
      </c>
      <c r="Q61" s="26">
        <v>5437</v>
      </c>
      <c r="R61" s="13">
        <v>3300</v>
      </c>
      <c r="S61" s="13">
        <v>35.700000000000003</v>
      </c>
      <c r="T61" s="13">
        <v>3264.3</v>
      </c>
      <c r="U61" s="75"/>
      <c r="V61" s="45" t="str">
        <f>VLOOKUP(H61,'CATEGORIZAÇÃO PARA PUBLICAÇÃO'!$A$1:$C$101,3,FALSE)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563</v>
      </c>
      <c r="D62" s="20" t="s">
        <v>656</v>
      </c>
      <c r="E62" s="64">
        <v>64487796000131</v>
      </c>
      <c r="F62" s="12">
        <f t="shared" si="1"/>
        <v>64487796000131</v>
      </c>
      <c r="G62" s="65" t="s">
        <v>196</v>
      </c>
      <c r="H62" s="20">
        <v>3920</v>
      </c>
      <c r="I62" s="21" t="s">
        <v>114</v>
      </c>
      <c r="J62" s="24">
        <v>45541</v>
      </c>
      <c r="K62" s="20">
        <v>8</v>
      </c>
      <c r="L62" s="22">
        <v>8880.4500000000007</v>
      </c>
      <c r="M62" s="22">
        <v>0</v>
      </c>
      <c r="N62" s="22">
        <v>0</v>
      </c>
      <c r="O62" s="22">
        <v>8880.4500000000007</v>
      </c>
      <c r="P62" s="24">
        <v>45547</v>
      </c>
      <c r="Q62" s="26">
        <v>5593</v>
      </c>
      <c r="R62" s="13">
        <v>8880.4500000000007</v>
      </c>
      <c r="S62" s="13">
        <v>426.26</v>
      </c>
      <c r="T62" s="13">
        <v>8454.19</v>
      </c>
      <c r="U62" s="75"/>
      <c r="V62" s="45" t="str">
        <f>VLOOKUP(H62,'CATEGORIZAÇÃO PARA PUBLICAÇÃO'!$A$1:$C$101,3,FALSE)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564</v>
      </c>
      <c r="D63" s="20" t="s">
        <v>656</v>
      </c>
      <c r="E63" s="64">
        <v>4928579895</v>
      </c>
      <c r="F63" s="12" t="str">
        <f t="shared" si="1"/>
        <v>492.***.***-95</v>
      </c>
      <c r="G63" s="65" t="s">
        <v>197</v>
      </c>
      <c r="H63" s="20">
        <v>3611</v>
      </c>
      <c r="I63" s="21" t="s">
        <v>114</v>
      </c>
      <c r="J63" s="24">
        <v>45541</v>
      </c>
      <c r="K63" s="20">
        <v>8</v>
      </c>
      <c r="L63" s="22">
        <v>7274.79</v>
      </c>
      <c r="M63" s="22">
        <v>0</v>
      </c>
      <c r="N63" s="22">
        <v>0</v>
      </c>
      <c r="O63" s="22">
        <v>7274.79</v>
      </c>
      <c r="P63" s="24">
        <v>45547</v>
      </c>
      <c r="Q63" s="26">
        <v>5584</v>
      </c>
      <c r="R63" s="13">
        <v>7274.79</v>
      </c>
      <c r="S63" s="13">
        <v>949.24</v>
      </c>
      <c r="T63" s="13">
        <v>6325.55</v>
      </c>
      <c r="U63" s="75"/>
      <c r="V63" s="45" t="str">
        <f>VLOOKUP(H63,'CATEGORIZAÇÃO PARA PUBLICAÇÃO'!$A$1:$C$101,3,FALSE)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565</v>
      </c>
      <c r="D64" s="20" t="s">
        <v>656</v>
      </c>
      <c r="E64" s="64">
        <v>24596892687</v>
      </c>
      <c r="F64" s="12" t="str">
        <f t="shared" si="1"/>
        <v>245.***.***-87</v>
      </c>
      <c r="G64" s="65" t="s">
        <v>198</v>
      </c>
      <c r="H64" s="20">
        <v>3611</v>
      </c>
      <c r="I64" s="21" t="s">
        <v>114</v>
      </c>
      <c r="J64" s="24">
        <v>45541</v>
      </c>
      <c r="K64" s="20">
        <v>8</v>
      </c>
      <c r="L64" s="22">
        <v>3458.32</v>
      </c>
      <c r="M64" s="22">
        <v>0</v>
      </c>
      <c r="N64" s="22">
        <v>0</v>
      </c>
      <c r="O64" s="22">
        <v>3458.32</v>
      </c>
      <c r="P64" s="24">
        <v>45544</v>
      </c>
      <c r="Q64" s="26">
        <v>5418</v>
      </c>
      <c r="R64" s="13">
        <v>3458.3199999999997</v>
      </c>
      <c r="S64" s="13">
        <v>52.58</v>
      </c>
      <c r="T64" s="13">
        <v>3405.74</v>
      </c>
      <c r="U64" s="75"/>
      <c r="V64" s="45" t="str">
        <f>VLOOKUP(H64,'CATEGORIZAÇÃO PARA PUBLICAÇÃO'!$A$1:$C$101,3,FALSE)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566</v>
      </c>
      <c r="D65" s="20" t="s">
        <v>656</v>
      </c>
      <c r="E65" s="64">
        <v>86784552687</v>
      </c>
      <c r="F65" s="12" t="str">
        <f t="shared" si="1"/>
        <v>867.***.***-87</v>
      </c>
      <c r="G65" s="65" t="s">
        <v>199</v>
      </c>
      <c r="H65" s="20">
        <v>3611</v>
      </c>
      <c r="I65" s="21" t="s">
        <v>114</v>
      </c>
      <c r="J65" s="24">
        <v>45541</v>
      </c>
      <c r="K65" s="20">
        <v>8</v>
      </c>
      <c r="L65" s="22">
        <v>5129.12</v>
      </c>
      <c r="M65" s="22">
        <v>0</v>
      </c>
      <c r="N65" s="22">
        <v>0</v>
      </c>
      <c r="O65" s="22">
        <v>5129.12</v>
      </c>
      <c r="P65" s="24">
        <v>45547</v>
      </c>
      <c r="Q65" s="26">
        <v>5589</v>
      </c>
      <c r="R65" s="13">
        <v>5129.12</v>
      </c>
      <c r="S65" s="13">
        <v>364.2</v>
      </c>
      <c r="T65" s="13">
        <v>4764.92</v>
      </c>
      <c r="U65" s="75"/>
      <c r="V65" s="45" t="str">
        <f>VLOOKUP(H65,'CATEGORIZAÇÃO PARA PUBLICAÇÃO'!$A$1:$C$101,3,FALSE)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567</v>
      </c>
      <c r="D66" s="20" t="s">
        <v>656</v>
      </c>
      <c r="E66" s="64">
        <v>84374071687</v>
      </c>
      <c r="F66" s="12" t="str">
        <f t="shared" si="1"/>
        <v>843.***.***-87</v>
      </c>
      <c r="G66" s="65" t="s">
        <v>200</v>
      </c>
      <c r="H66" s="20">
        <v>3611</v>
      </c>
      <c r="I66" s="21" t="s">
        <v>114</v>
      </c>
      <c r="J66" s="24">
        <v>45541</v>
      </c>
      <c r="K66" s="20">
        <v>8</v>
      </c>
      <c r="L66" s="22">
        <v>3305.72</v>
      </c>
      <c r="M66" s="22">
        <v>0</v>
      </c>
      <c r="N66" s="22">
        <v>0</v>
      </c>
      <c r="O66" s="22">
        <v>3305.72</v>
      </c>
      <c r="P66" s="24">
        <v>45544</v>
      </c>
      <c r="Q66" s="26">
        <v>5420</v>
      </c>
      <c r="R66" s="13">
        <v>3305.72</v>
      </c>
      <c r="S66" s="13">
        <v>36.119999999999997</v>
      </c>
      <c r="T66" s="13">
        <v>3269.6</v>
      </c>
      <c r="U66" s="75"/>
      <c r="V66" s="45" t="str">
        <f>VLOOKUP(H66,'CATEGORIZAÇÃO PARA PUBLICAÇÃO'!$A$1:$C$101,3,FALSE)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568</v>
      </c>
      <c r="D67" s="20" t="s">
        <v>656</v>
      </c>
      <c r="E67" s="64">
        <v>32734751615</v>
      </c>
      <c r="F67" s="12" t="str">
        <f t="shared" si="1"/>
        <v>327.***.***-15</v>
      </c>
      <c r="G67" s="65" t="s">
        <v>201</v>
      </c>
      <c r="H67" s="20">
        <v>3611</v>
      </c>
      <c r="I67" s="21" t="s">
        <v>114</v>
      </c>
      <c r="J67" s="24">
        <v>45541</v>
      </c>
      <c r="K67" s="20">
        <v>8</v>
      </c>
      <c r="L67" s="22">
        <v>5616.67</v>
      </c>
      <c r="M67" s="22">
        <v>0</v>
      </c>
      <c r="N67" s="22">
        <v>0</v>
      </c>
      <c r="O67" s="22">
        <v>5616.67</v>
      </c>
      <c r="P67" s="24">
        <v>45547</v>
      </c>
      <c r="Q67" s="26">
        <v>5582</v>
      </c>
      <c r="R67" s="13">
        <v>5616.67</v>
      </c>
      <c r="S67" s="13">
        <v>493.26</v>
      </c>
      <c r="T67" s="13">
        <v>5123.41</v>
      </c>
      <c r="U67" s="75"/>
      <c r="V67" s="45" t="str">
        <f>VLOOKUP(H67,'CATEGORIZAÇÃO PARA PUBLICAÇÃO'!$A$1:$C$101,3,FALSE)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570</v>
      </c>
      <c r="D68" s="20" t="s">
        <v>656</v>
      </c>
      <c r="E68" s="64">
        <v>73694126600</v>
      </c>
      <c r="F68" s="12" t="str">
        <f t="shared" ref="F68:F99" si="2">IF(E68&lt;=99999999999,CONCATENATE(LEFT(E68,3),".***.***-",RIGHT(E68,2)),E68)</f>
        <v>736.***.***-00</v>
      </c>
      <c r="G68" s="65" t="s">
        <v>203</v>
      </c>
      <c r="H68" s="20">
        <v>3611</v>
      </c>
      <c r="I68" s="21" t="s">
        <v>114</v>
      </c>
      <c r="J68" s="24">
        <v>45541</v>
      </c>
      <c r="K68" s="20">
        <v>8</v>
      </c>
      <c r="L68" s="22">
        <v>7410.25</v>
      </c>
      <c r="M68" s="22">
        <v>0</v>
      </c>
      <c r="N68" s="22">
        <v>0</v>
      </c>
      <c r="O68" s="22">
        <v>7410.25</v>
      </c>
      <c r="P68" s="24">
        <v>45547</v>
      </c>
      <c r="Q68" s="26">
        <v>5586</v>
      </c>
      <c r="R68" s="13">
        <v>7410.25</v>
      </c>
      <c r="S68" s="13">
        <v>986.49</v>
      </c>
      <c r="T68" s="13">
        <v>6423.76</v>
      </c>
      <c r="U68" s="75"/>
      <c r="V68" s="45" t="str">
        <f>VLOOKUP(H68,'CATEGORIZAÇÃO PARA PUBLICAÇÃO'!$A$1:$C$101,3,FALSE)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571</v>
      </c>
      <c r="D69" s="20" t="s">
        <v>656</v>
      </c>
      <c r="E69" s="64">
        <v>22068043000141</v>
      </c>
      <c r="F69" s="12">
        <f t="shared" si="2"/>
        <v>22068043000141</v>
      </c>
      <c r="G69" s="65" t="s">
        <v>204</v>
      </c>
      <c r="H69" s="20">
        <v>3920</v>
      </c>
      <c r="I69" s="21" t="s">
        <v>114</v>
      </c>
      <c r="J69" s="24">
        <v>45541</v>
      </c>
      <c r="K69" s="20">
        <v>8</v>
      </c>
      <c r="L69" s="22">
        <v>8000</v>
      </c>
      <c r="M69" s="22">
        <v>0</v>
      </c>
      <c r="N69" s="22">
        <v>0</v>
      </c>
      <c r="O69" s="22">
        <v>8000</v>
      </c>
      <c r="P69" s="24">
        <v>45545</v>
      </c>
      <c r="Q69" s="26">
        <v>5503</v>
      </c>
      <c r="R69" s="13">
        <v>8000</v>
      </c>
      <c r="S69" s="13">
        <v>384</v>
      </c>
      <c r="T69" s="13">
        <v>7616</v>
      </c>
      <c r="U69" s="75"/>
      <c r="V69" s="45" t="str">
        <f>VLOOKUP(H69,'CATEGORIZAÇÃO PARA PUBLICAÇÃO'!$A$1:$C$101,3,FALSE)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573</v>
      </c>
      <c r="D70" s="20" t="s">
        <v>656</v>
      </c>
      <c r="E70" s="64">
        <v>62297406649</v>
      </c>
      <c r="F70" s="12" t="str">
        <f t="shared" si="2"/>
        <v>622.***.***-49</v>
      </c>
      <c r="G70" s="65" t="s">
        <v>206</v>
      </c>
      <c r="H70" s="20">
        <v>3611</v>
      </c>
      <c r="I70" s="21" t="s">
        <v>114</v>
      </c>
      <c r="J70" s="24">
        <v>45541</v>
      </c>
      <c r="K70" s="20">
        <v>8</v>
      </c>
      <c r="L70" s="22">
        <v>1780.39</v>
      </c>
      <c r="M70" s="22">
        <v>0</v>
      </c>
      <c r="N70" s="22">
        <v>0</v>
      </c>
      <c r="O70" s="22">
        <v>1780.39</v>
      </c>
      <c r="P70" s="24">
        <v>45547</v>
      </c>
      <c r="Q70" s="26">
        <v>5581</v>
      </c>
      <c r="R70" s="13">
        <v>1780.39</v>
      </c>
      <c r="S70" s="13">
        <v>0</v>
      </c>
      <c r="T70" s="13">
        <v>1780.39</v>
      </c>
      <c r="U70" s="75"/>
      <c r="V70" s="45" t="str">
        <f>VLOOKUP(H70,'CATEGORIZAÇÃO PARA PUBLICAÇÃO'!$A$1:$C$101,3,FALSE)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574</v>
      </c>
      <c r="D71" s="20" t="s">
        <v>656</v>
      </c>
      <c r="E71" s="64">
        <v>56653212653</v>
      </c>
      <c r="F71" s="12" t="str">
        <f t="shared" si="2"/>
        <v>566.***.***-53</v>
      </c>
      <c r="G71" s="65" t="s">
        <v>207</v>
      </c>
      <c r="H71" s="20">
        <v>3611</v>
      </c>
      <c r="I71" s="21" t="s">
        <v>114</v>
      </c>
      <c r="J71" s="24">
        <v>45541</v>
      </c>
      <c r="K71" s="20">
        <v>8</v>
      </c>
      <c r="L71" s="22">
        <v>1999.27</v>
      </c>
      <c r="M71" s="22">
        <v>0</v>
      </c>
      <c r="N71" s="22">
        <v>0</v>
      </c>
      <c r="O71" s="22">
        <v>1999.27</v>
      </c>
      <c r="P71" s="24">
        <v>45544</v>
      </c>
      <c r="Q71" s="26">
        <v>5435</v>
      </c>
      <c r="R71" s="13">
        <v>1999.27</v>
      </c>
      <c r="S71" s="13">
        <v>0</v>
      </c>
      <c r="T71" s="13">
        <v>1999.27</v>
      </c>
      <c r="U71" s="75"/>
      <c r="V71" s="45" t="str">
        <f>VLOOKUP(H71,'CATEGORIZAÇÃO PARA PUBLICAÇÃO'!$A$1:$C$101,3,FALSE)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578</v>
      </c>
      <c r="D72" s="20" t="s">
        <v>656</v>
      </c>
      <c r="E72" s="64">
        <v>84137207615</v>
      </c>
      <c r="F72" s="12" t="str">
        <f t="shared" si="2"/>
        <v>841.***.***-15</v>
      </c>
      <c r="G72" s="65" t="s">
        <v>211</v>
      </c>
      <c r="H72" s="20">
        <v>3611</v>
      </c>
      <c r="I72" s="21" t="s">
        <v>114</v>
      </c>
      <c r="J72" s="24">
        <v>45541</v>
      </c>
      <c r="K72" s="20">
        <v>8</v>
      </c>
      <c r="L72" s="22">
        <v>9099.81</v>
      </c>
      <c r="M72" s="22">
        <v>0</v>
      </c>
      <c r="N72" s="22">
        <v>0</v>
      </c>
      <c r="O72" s="22">
        <v>9099.81</v>
      </c>
      <c r="P72" s="24">
        <v>45547</v>
      </c>
      <c r="Q72" s="26">
        <v>5592</v>
      </c>
      <c r="R72" s="13">
        <v>9099.81</v>
      </c>
      <c r="S72" s="13">
        <v>1451.12</v>
      </c>
      <c r="T72" s="13">
        <v>7648.69</v>
      </c>
      <c r="U72" s="75"/>
      <c r="V72" s="45" t="str">
        <f>VLOOKUP(H72,'CATEGORIZAÇÃO PARA PUBLICAÇÃO'!$A$1:$C$101,3,FALSE)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579</v>
      </c>
      <c r="D73" s="20" t="s">
        <v>656</v>
      </c>
      <c r="E73" s="64">
        <v>54710693668</v>
      </c>
      <c r="F73" s="12" t="str">
        <f t="shared" si="2"/>
        <v>547.***.***-68</v>
      </c>
      <c r="G73" s="65" t="s">
        <v>212</v>
      </c>
      <c r="H73" s="20">
        <v>3611</v>
      </c>
      <c r="I73" s="21" t="s">
        <v>114</v>
      </c>
      <c r="J73" s="24">
        <v>45541</v>
      </c>
      <c r="K73" s="20">
        <v>8</v>
      </c>
      <c r="L73" s="22">
        <v>8699.31</v>
      </c>
      <c r="M73" s="22">
        <v>0</v>
      </c>
      <c r="N73" s="22">
        <v>0</v>
      </c>
      <c r="O73" s="22">
        <v>8699.31</v>
      </c>
      <c r="P73" s="24">
        <v>45544</v>
      </c>
      <c r="Q73" s="26">
        <v>5433</v>
      </c>
      <c r="R73" s="13">
        <v>8699.31</v>
      </c>
      <c r="S73" s="13">
        <v>1340.99</v>
      </c>
      <c r="T73" s="13">
        <v>7358.32</v>
      </c>
      <c r="U73" s="75"/>
      <c r="V73" s="45" t="str">
        <f>VLOOKUP(H73,'CATEGORIZAÇÃO PARA PUBLICAÇÃO'!$A$1:$C$101,3,FALSE)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580</v>
      </c>
      <c r="D74" s="20" t="s">
        <v>656</v>
      </c>
      <c r="E74" s="64">
        <v>24046590653</v>
      </c>
      <c r="F74" s="12" t="str">
        <f t="shared" si="2"/>
        <v>240.***.***-53</v>
      </c>
      <c r="G74" s="65" t="s">
        <v>213</v>
      </c>
      <c r="H74" s="20">
        <v>3611</v>
      </c>
      <c r="I74" s="21" t="s">
        <v>114</v>
      </c>
      <c r="J74" s="24">
        <v>45541</v>
      </c>
      <c r="K74" s="20">
        <v>8</v>
      </c>
      <c r="L74" s="22">
        <v>6079.52</v>
      </c>
      <c r="M74" s="22">
        <v>0</v>
      </c>
      <c r="N74" s="22">
        <v>0</v>
      </c>
      <c r="O74" s="22">
        <v>6079.52</v>
      </c>
      <c r="P74" s="24">
        <v>45544</v>
      </c>
      <c r="Q74" s="26">
        <v>5429</v>
      </c>
      <c r="R74" s="13">
        <v>6079.5199999999995</v>
      </c>
      <c r="S74" s="13">
        <v>620.54</v>
      </c>
      <c r="T74" s="13">
        <v>5458.98</v>
      </c>
      <c r="U74" s="75"/>
      <c r="V74" s="45" t="str">
        <f>VLOOKUP(H74,'CATEGORIZAÇÃO PARA PUBLICAÇÃO'!$A$1:$C$101,3,FALSE)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581</v>
      </c>
      <c r="D75" s="20" t="s">
        <v>656</v>
      </c>
      <c r="E75" s="64">
        <v>12964038000163</v>
      </c>
      <c r="F75" s="12">
        <f t="shared" si="2"/>
        <v>12964038000163</v>
      </c>
      <c r="G75" s="65" t="s">
        <v>214</v>
      </c>
      <c r="H75" s="20">
        <v>3920</v>
      </c>
      <c r="I75" s="21" t="s">
        <v>114</v>
      </c>
      <c r="J75" s="24">
        <v>45541</v>
      </c>
      <c r="K75" s="20">
        <v>8</v>
      </c>
      <c r="L75" s="22">
        <v>5976.36</v>
      </c>
      <c r="M75" s="22">
        <v>0</v>
      </c>
      <c r="N75" s="22">
        <v>0</v>
      </c>
      <c r="O75" s="22">
        <v>5976.36</v>
      </c>
      <c r="P75" s="24">
        <v>45545</v>
      </c>
      <c r="Q75" s="26">
        <v>5507</v>
      </c>
      <c r="R75" s="13">
        <v>5976.36</v>
      </c>
      <c r="S75" s="13">
        <v>286.87</v>
      </c>
      <c r="T75" s="13">
        <v>5689.49</v>
      </c>
      <c r="U75" s="75"/>
      <c r="V75" s="45" t="str">
        <f>VLOOKUP(H75,'CATEGORIZAÇÃO PARA PUBLICAÇÃO'!$A$1:$C$101,3,FALSE)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583</v>
      </c>
      <c r="D76" s="20" t="s">
        <v>656</v>
      </c>
      <c r="E76" s="64">
        <v>58352910604</v>
      </c>
      <c r="F76" s="12" t="str">
        <f t="shared" si="2"/>
        <v>583.***.***-04</v>
      </c>
      <c r="G76" s="65" t="s">
        <v>216</v>
      </c>
      <c r="H76" s="20">
        <v>3611</v>
      </c>
      <c r="I76" s="21" t="s">
        <v>114</v>
      </c>
      <c r="J76" s="24">
        <v>45541</v>
      </c>
      <c r="K76" s="20">
        <v>8</v>
      </c>
      <c r="L76" s="22">
        <v>6360.92</v>
      </c>
      <c r="M76" s="22">
        <v>0</v>
      </c>
      <c r="N76" s="22">
        <v>0</v>
      </c>
      <c r="O76" s="22">
        <v>6360.92</v>
      </c>
      <c r="P76" s="24">
        <v>45544</v>
      </c>
      <c r="Q76" s="26">
        <v>5428</v>
      </c>
      <c r="R76" s="13">
        <v>6360.92</v>
      </c>
      <c r="S76" s="13">
        <v>697.93</v>
      </c>
      <c r="T76" s="13">
        <v>5662.99</v>
      </c>
      <c r="U76" s="75"/>
      <c r="V76" s="45" t="str">
        <f>VLOOKUP(H76,'CATEGORIZAÇÃO PARA PUBLICAÇÃO'!$A$1:$C$101,3,FALSE)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584</v>
      </c>
      <c r="D77" s="20" t="s">
        <v>656</v>
      </c>
      <c r="E77" s="64">
        <v>14408503649</v>
      </c>
      <c r="F77" s="12" t="str">
        <f t="shared" si="2"/>
        <v>144.***.***-49</v>
      </c>
      <c r="G77" s="65" t="s">
        <v>217</v>
      </c>
      <c r="H77" s="20">
        <v>3611</v>
      </c>
      <c r="I77" s="21" t="s">
        <v>114</v>
      </c>
      <c r="J77" s="24">
        <v>45541</v>
      </c>
      <c r="K77" s="20">
        <v>8</v>
      </c>
      <c r="L77" s="22">
        <v>6360.91</v>
      </c>
      <c r="M77" s="22">
        <v>0</v>
      </c>
      <c r="N77" s="22">
        <v>0</v>
      </c>
      <c r="O77" s="22">
        <v>6360.91</v>
      </c>
      <c r="P77" s="24">
        <v>45544</v>
      </c>
      <c r="Q77" s="26">
        <v>5427</v>
      </c>
      <c r="R77" s="13">
        <v>6360.91</v>
      </c>
      <c r="S77" s="13">
        <v>697.93</v>
      </c>
      <c r="T77" s="13">
        <v>5662.98</v>
      </c>
      <c r="U77" s="75"/>
      <c r="V77" s="45" t="str">
        <f>VLOOKUP(H77,'CATEGORIZAÇÃO PARA PUBLICAÇÃO'!$A$1:$C$101,3,FALSE)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586</v>
      </c>
      <c r="D78" s="20" t="s">
        <v>656</v>
      </c>
      <c r="E78" s="64">
        <v>51801027668</v>
      </c>
      <c r="F78" s="12" t="str">
        <f t="shared" si="2"/>
        <v>518.***.***-68</v>
      </c>
      <c r="G78" s="65" t="s">
        <v>221</v>
      </c>
      <c r="H78" s="20">
        <v>3611</v>
      </c>
      <c r="I78" s="21" t="s">
        <v>114</v>
      </c>
      <c r="J78" s="24">
        <v>45541</v>
      </c>
      <c r="K78" s="20">
        <v>8</v>
      </c>
      <c r="L78" s="22">
        <v>5172.8</v>
      </c>
      <c r="M78" s="22">
        <v>0</v>
      </c>
      <c r="N78" s="22">
        <v>0</v>
      </c>
      <c r="O78" s="22">
        <v>5172.8</v>
      </c>
      <c r="P78" s="24">
        <v>45547</v>
      </c>
      <c r="Q78" s="26">
        <v>5588</v>
      </c>
      <c r="R78" s="13">
        <v>5172.8</v>
      </c>
      <c r="S78" s="13">
        <v>374.03</v>
      </c>
      <c r="T78" s="13">
        <v>4798.7700000000004</v>
      </c>
      <c r="U78" s="75"/>
      <c r="V78" s="45" t="str">
        <f>VLOOKUP(H78,'CATEGORIZAÇÃO PARA PUBLICAÇÃO'!$A$1:$C$101,3,FALSE)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587</v>
      </c>
      <c r="D79" s="20" t="s">
        <v>656</v>
      </c>
      <c r="E79" s="64">
        <v>16618025672</v>
      </c>
      <c r="F79" s="12" t="str">
        <f t="shared" si="2"/>
        <v>166.***.***-72</v>
      </c>
      <c r="G79" s="65" t="s">
        <v>222</v>
      </c>
      <c r="H79" s="20">
        <v>3611</v>
      </c>
      <c r="I79" s="21" t="s">
        <v>114</v>
      </c>
      <c r="J79" s="24">
        <v>45541</v>
      </c>
      <c r="K79" s="20">
        <v>8</v>
      </c>
      <c r="L79" s="22">
        <v>3375.24</v>
      </c>
      <c r="M79" s="22">
        <v>0</v>
      </c>
      <c r="N79" s="22">
        <v>0</v>
      </c>
      <c r="O79" s="22">
        <v>3375.24</v>
      </c>
      <c r="P79" s="24">
        <v>45547</v>
      </c>
      <c r="Q79" s="26">
        <v>5594</v>
      </c>
      <c r="R79" s="13">
        <v>3375.2400000000002</v>
      </c>
      <c r="S79" s="13">
        <v>41.34</v>
      </c>
      <c r="T79" s="13">
        <v>3333.9</v>
      </c>
      <c r="U79" s="75"/>
      <c r="V79" s="45" t="str">
        <f>VLOOKUP(H79,'CATEGORIZAÇÃO PARA PUBLICAÇÃO'!$A$1:$C$101,3,FALSE)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589</v>
      </c>
      <c r="D80" s="20" t="s">
        <v>656</v>
      </c>
      <c r="E80" s="64">
        <v>54565707691</v>
      </c>
      <c r="F80" s="12" t="str">
        <f t="shared" si="2"/>
        <v>545.***.***-91</v>
      </c>
      <c r="G80" s="65" t="s">
        <v>224</v>
      </c>
      <c r="H80" s="20">
        <v>3611</v>
      </c>
      <c r="I80" s="21" t="s">
        <v>114</v>
      </c>
      <c r="J80" s="24">
        <v>45541</v>
      </c>
      <c r="K80" s="20">
        <v>8</v>
      </c>
      <c r="L80" s="22">
        <v>1426.54</v>
      </c>
      <c r="M80" s="22">
        <v>0</v>
      </c>
      <c r="N80" s="22">
        <v>0</v>
      </c>
      <c r="O80" s="22">
        <v>1426.54</v>
      </c>
      <c r="P80" s="24">
        <v>45547</v>
      </c>
      <c r="Q80" s="26">
        <v>5622</v>
      </c>
      <c r="R80" s="13">
        <v>1426.54</v>
      </c>
      <c r="S80" s="13">
        <v>0</v>
      </c>
      <c r="T80" s="13">
        <v>1426.54</v>
      </c>
      <c r="U80" s="75"/>
      <c r="V80" s="45" t="str">
        <f>VLOOKUP(H80,'CATEGORIZAÇÃO PARA PUBLICAÇÃO'!$A$1:$C$101,3,FALSE)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590</v>
      </c>
      <c r="D81" s="20" t="s">
        <v>656</v>
      </c>
      <c r="E81" s="64">
        <v>62897306653</v>
      </c>
      <c r="F81" s="12" t="str">
        <f t="shared" si="2"/>
        <v>628.***.***-53</v>
      </c>
      <c r="G81" s="65" t="s">
        <v>225</v>
      </c>
      <c r="H81" s="20">
        <v>3611</v>
      </c>
      <c r="I81" s="21" t="s">
        <v>114</v>
      </c>
      <c r="J81" s="24">
        <v>45541</v>
      </c>
      <c r="K81" s="20">
        <v>8</v>
      </c>
      <c r="L81" s="22">
        <v>1426.53</v>
      </c>
      <c r="M81" s="22">
        <v>0</v>
      </c>
      <c r="N81" s="22">
        <v>0</v>
      </c>
      <c r="O81" s="22">
        <v>1426.53</v>
      </c>
      <c r="P81" s="24">
        <v>45547</v>
      </c>
      <c r="Q81" s="26">
        <v>5623</v>
      </c>
      <c r="R81" s="13">
        <v>1426.53</v>
      </c>
      <c r="S81" s="13">
        <v>0</v>
      </c>
      <c r="T81" s="13">
        <v>1426.53</v>
      </c>
      <c r="U81" s="75"/>
      <c r="V81" s="45" t="str">
        <f>VLOOKUP(H81,'CATEGORIZAÇÃO PARA PUBLICAÇÃO'!$A$1:$C$101,3,FALSE)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593</v>
      </c>
      <c r="D82" s="20" t="s">
        <v>656</v>
      </c>
      <c r="E82" s="64">
        <v>66606667615</v>
      </c>
      <c r="F82" s="12" t="str">
        <f t="shared" si="2"/>
        <v>666.***.***-15</v>
      </c>
      <c r="G82" s="65" t="s">
        <v>228</v>
      </c>
      <c r="H82" s="20">
        <v>3611</v>
      </c>
      <c r="I82" s="21" t="s">
        <v>114</v>
      </c>
      <c r="J82" s="24">
        <v>45541</v>
      </c>
      <c r="K82" s="20">
        <v>9</v>
      </c>
      <c r="L82" s="22">
        <v>6581.94</v>
      </c>
      <c r="M82" s="22">
        <v>0</v>
      </c>
      <c r="N82" s="22">
        <v>0</v>
      </c>
      <c r="O82" s="22">
        <v>6581.94</v>
      </c>
      <c r="P82" s="24">
        <v>45544</v>
      </c>
      <c r="Q82" s="26">
        <v>5432</v>
      </c>
      <c r="R82" s="13">
        <v>6581.94</v>
      </c>
      <c r="S82" s="13">
        <v>758.71</v>
      </c>
      <c r="T82" s="13">
        <v>5823.23</v>
      </c>
      <c r="U82" s="75"/>
      <c r="V82" s="45" t="str">
        <f>VLOOKUP(H82,'CATEGORIZAÇÃO PARA PUBLICAÇÃO'!$A$1:$C$101,3,FALSE)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594</v>
      </c>
      <c r="D83" s="20" t="s">
        <v>656</v>
      </c>
      <c r="E83" s="64">
        <v>2895180679</v>
      </c>
      <c r="F83" s="12" t="str">
        <f t="shared" si="2"/>
        <v>289.***.***-79</v>
      </c>
      <c r="G83" s="65" t="s">
        <v>229</v>
      </c>
      <c r="H83" s="20">
        <v>3611</v>
      </c>
      <c r="I83" s="21" t="s">
        <v>114</v>
      </c>
      <c r="J83" s="24">
        <v>45541</v>
      </c>
      <c r="K83" s="20">
        <v>8</v>
      </c>
      <c r="L83" s="22">
        <v>4805.8</v>
      </c>
      <c r="M83" s="22">
        <v>0</v>
      </c>
      <c r="N83" s="22">
        <v>0</v>
      </c>
      <c r="O83" s="22">
        <v>4805.8</v>
      </c>
      <c r="P83" s="24">
        <v>45547</v>
      </c>
      <c r="Q83" s="26">
        <v>5579</v>
      </c>
      <c r="R83" s="13">
        <v>4805.8</v>
      </c>
      <c r="S83" s="13">
        <v>291.45</v>
      </c>
      <c r="T83" s="13">
        <v>4514.3500000000004</v>
      </c>
      <c r="U83" s="75"/>
      <c r="V83" s="45" t="str">
        <f>VLOOKUP(H83,'CATEGORIZAÇÃO PARA PUBLICAÇÃO'!$A$1:$C$101,3,FALSE)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595</v>
      </c>
      <c r="D84" s="20" t="s">
        <v>656</v>
      </c>
      <c r="E84" s="64">
        <v>20660570610</v>
      </c>
      <c r="F84" s="12" t="str">
        <f t="shared" si="2"/>
        <v>206.***.***-10</v>
      </c>
      <c r="G84" s="65" t="s">
        <v>230</v>
      </c>
      <c r="H84" s="20">
        <v>3611</v>
      </c>
      <c r="I84" s="21" t="s">
        <v>114</v>
      </c>
      <c r="J84" s="24">
        <v>45541</v>
      </c>
      <c r="K84" s="20">
        <v>8</v>
      </c>
      <c r="L84" s="22">
        <v>12591.36</v>
      </c>
      <c r="M84" s="22">
        <v>0</v>
      </c>
      <c r="N84" s="22">
        <v>0</v>
      </c>
      <c r="O84" s="22">
        <v>12591.36</v>
      </c>
      <c r="P84" s="24">
        <v>45547</v>
      </c>
      <c r="Q84" s="26">
        <v>5624</v>
      </c>
      <c r="R84" s="13">
        <v>12591.36</v>
      </c>
      <c r="S84" s="13">
        <v>2411.3000000000002</v>
      </c>
      <c r="T84" s="13">
        <v>10180.06</v>
      </c>
      <c r="U84" s="75"/>
      <c r="V84" s="45" t="str">
        <f>VLOOKUP(H84,'CATEGORIZAÇÃO PARA PUBLICAÇÃO'!$A$1:$C$101,3,FALSE)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596</v>
      </c>
      <c r="D85" s="20" t="s">
        <v>656</v>
      </c>
      <c r="E85" s="64">
        <v>15226019000128</v>
      </c>
      <c r="F85" s="12">
        <f t="shared" si="2"/>
        <v>15226019000128</v>
      </c>
      <c r="G85" s="65" t="s">
        <v>231</v>
      </c>
      <c r="H85" s="20">
        <v>3920</v>
      </c>
      <c r="I85" s="21" t="s">
        <v>114</v>
      </c>
      <c r="J85" s="24">
        <v>45541</v>
      </c>
      <c r="K85" s="20">
        <v>8</v>
      </c>
      <c r="L85" s="22">
        <v>7835.45</v>
      </c>
      <c r="M85" s="22">
        <v>0</v>
      </c>
      <c r="N85" s="22">
        <v>0</v>
      </c>
      <c r="O85" s="22">
        <v>7835.45</v>
      </c>
      <c r="P85" s="24">
        <v>45547</v>
      </c>
      <c r="Q85" s="26">
        <v>5617</v>
      </c>
      <c r="R85" s="13">
        <v>7835.45</v>
      </c>
      <c r="S85" s="13">
        <v>1103.42</v>
      </c>
      <c r="T85" s="13">
        <v>6732.03</v>
      </c>
      <c r="U85" s="75"/>
      <c r="V85" s="45" t="str">
        <f>VLOOKUP(H85,'CATEGORIZAÇÃO PARA PUBLICAÇÃO'!$A$1:$C$101,3,FALSE)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597</v>
      </c>
      <c r="D86" s="20" t="s">
        <v>656</v>
      </c>
      <c r="E86" s="64">
        <v>95644954668</v>
      </c>
      <c r="F86" s="12" t="str">
        <f t="shared" si="2"/>
        <v>956.***.***-68</v>
      </c>
      <c r="G86" s="65" t="s">
        <v>232</v>
      </c>
      <c r="H86" s="20">
        <v>3611</v>
      </c>
      <c r="I86" s="21" t="s">
        <v>114</v>
      </c>
      <c r="J86" s="24">
        <v>45541</v>
      </c>
      <c r="K86" s="20">
        <v>8</v>
      </c>
      <c r="L86" s="22">
        <v>9466.58</v>
      </c>
      <c r="M86" s="22">
        <v>0</v>
      </c>
      <c r="N86" s="22">
        <v>0</v>
      </c>
      <c r="O86" s="22">
        <v>9466.58</v>
      </c>
      <c r="P86" s="24">
        <v>45544</v>
      </c>
      <c r="Q86" s="26">
        <v>5426</v>
      </c>
      <c r="R86" s="13">
        <v>9466.58</v>
      </c>
      <c r="S86" s="13">
        <v>1551.98</v>
      </c>
      <c r="T86" s="13">
        <v>7914.6</v>
      </c>
      <c r="U86" s="75"/>
      <c r="V86" s="45" t="str">
        <f>VLOOKUP(H86,'CATEGORIZAÇÃO PARA PUBLICAÇÃO'!$A$1:$C$101,3,FALSE)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601</v>
      </c>
      <c r="D87" s="20" t="s">
        <v>656</v>
      </c>
      <c r="E87" s="64">
        <v>24891606649</v>
      </c>
      <c r="F87" s="12" t="str">
        <f t="shared" si="2"/>
        <v>248.***.***-49</v>
      </c>
      <c r="G87" s="65" t="s">
        <v>234</v>
      </c>
      <c r="H87" s="20">
        <v>3611</v>
      </c>
      <c r="I87" s="21" t="s">
        <v>114</v>
      </c>
      <c r="J87" s="24">
        <v>45541</v>
      </c>
      <c r="K87" s="20">
        <v>5</v>
      </c>
      <c r="L87" s="22">
        <v>5000</v>
      </c>
      <c r="M87" s="22">
        <v>0</v>
      </c>
      <c r="N87" s="22">
        <v>0</v>
      </c>
      <c r="O87" s="22">
        <v>5000</v>
      </c>
      <c r="P87" s="24">
        <v>45544</v>
      </c>
      <c r="Q87" s="26">
        <v>5422</v>
      </c>
      <c r="R87" s="13">
        <v>5000</v>
      </c>
      <c r="S87" s="13">
        <v>335.15</v>
      </c>
      <c r="T87" s="13">
        <v>4664.8500000000004</v>
      </c>
      <c r="U87" s="75"/>
      <c r="V87" s="45" t="str">
        <f>VLOOKUP(H87,'CATEGORIZAÇÃO PARA PUBLICAÇÃO'!$A$1:$C$101,3,FALSE)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602</v>
      </c>
      <c r="D88" s="20" t="s">
        <v>656</v>
      </c>
      <c r="E88" s="64">
        <v>84939974634</v>
      </c>
      <c r="F88" s="12" t="str">
        <f t="shared" si="2"/>
        <v>849.***.***-34</v>
      </c>
      <c r="G88" s="65" t="s">
        <v>235</v>
      </c>
      <c r="H88" s="20">
        <v>3611</v>
      </c>
      <c r="I88" s="21" t="s">
        <v>114</v>
      </c>
      <c r="J88" s="24">
        <v>45541</v>
      </c>
      <c r="K88" s="20">
        <v>5</v>
      </c>
      <c r="L88" s="22">
        <v>5000</v>
      </c>
      <c r="M88" s="22">
        <v>0</v>
      </c>
      <c r="N88" s="22">
        <v>0</v>
      </c>
      <c r="O88" s="22">
        <v>5000</v>
      </c>
      <c r="P88" s="24">
        <v>45544</v>
      </c>
      <c r="Q88" s="26">
        <v>5421</v>
      </c>
      <c r="R88" s="66">
        <v>5000</v>
      </c>
      <c r="S88" s="66">
        <v>335.15</v>
      </c>
      <c r="T88" s="66">
        <v>4664.8500000000004</v>
      </c>
      <c r="U88" s="75"/>
      <c r="V88" s="45" t="str">
        <f>VLOOKUP(H88,'CATEGORIZAÇÃO PARA PUBLICAÇÃO'!$A$1:$C$101,3,FALSE)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606</v>
      </c>
      <c r="D89" s="20" t="s">
        <v>656</v>
      </c>
      <c r="E89" s="64">
        <v>29412494000101</v>
      </c>
      <c r="F89" s="12">
        <f t="shared" si="2"/>
        <v>29412494000101</v>
      </c>
      <c r="G89" s="65" t="s">
        <v>239</v>
      </c>
      <c r="H89" s="20">
        <v>3920</v>
      </c>
      <c r="I89" s="21" t="s">
        <v>114</v>
      </c>
      <c r="J89" s="24">
        <v>45541</v>
      </c>
      <c r="K89" s="20">
        <v>8</v>
      </c>
      <c r="L89" s="22">
        <v>5743.61</v>
      </c>
      <c r="M89" s="22">
        <v>0</v>
      </c>
      <c r="N89" s="22">
        <v>0</v>
      </c>
      <c r="O89" s="22">
        <v>5743.61</v>
      </c>
      <c r="P89" s="24">
        <v>45547</v>
      </c>
      <c r="Q89" s="26">
        <v>5598</v>
      </c>
      <c r="R89" s="13">
        <v>5743.61</v>
      </c>
      <c r="S89" s="13">
        <v>275.69</v>
      </c>
      <c r="T89" s="13">
        <v>5467.92</v>
      </c>
      <c r="U89" s="75"/>
      <c r="V89" s="45" t="str">
        <f>VLOOKUP(H89,'CATEGORIZAÇÃO PARA PUBLICAÇÃO'!$A$1:$C$101,3,FALSE)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607</v>
      </c>
      <c r="D90" s="20" t="s">
        <v>656</v>
      </c>
      <c r="E90" s="64">
        <v>18229133000108</v>
      </c>
      <c r="F90" s="12">
        <f t="shared" si="2"/>
        <v>18229133000108</v>
      </c>
      <c r="G90" s="65" t="s">
        <v>240</v>
      </c>
      <c r="H90" s="20">
        <v>3920</v>
      </c>
      <c r="I90" s="21" t="s">
        <v>114</v>
      </c>
      <c r="J90" s="24">
        <v>45541</v>
      </c>
      <c r="K90" s="20">
        <v>8</v>
      </c>
      <c r="L90" s="22">
        <v>4690.83</v>
      </c>
      <c r="M90" s="22">
        <v>0</v>
      </c>
      <c r="N90" s="22">
        <v>0</v>
      </c>
      <c r="O90" s="22">
        <v>4690.83</v>
      </c>
      <c r="P90" s="24">
        <v>45545</v>
      </c>
      <c r="Q90" s="26">
        <v>5480</v>
      </c>
      <c r="R90" s="13">
        <v>4690.83</v>
      </c>
      <c r="S90" s="13">
        <v>225.16</v>
      </c>
      <c r="T90" s="13">
        <v>4465.67</v>
      </c>
      <c r="U90" s="75"/>
      <c r="V90" s="45" t="str">
        <f>VLOOKUP(H90,'CATEGORIZAÇÃO PARA PUBLICAÇÃO'!$A$1:$C$101,3,FALSE)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609</v>
      </c>
      <c r="D91" s="20" t="s">
        <v>656</v>
      </c>
      <c r="E91" s="64">
        <v>540583000143</v>
      </c>
      <c r="F91" s="12">
        <f t="shared" si="2"/>
        <v>540583000143</v>
      </c>
      <c r="G91" s="65" t="s">
        <v>242</v>
      </c>
      <c r="H91" s="20">
        <v>3920</v>
      </c>
      <c r="I91" s="21" t="s">
        <v>114</v>
      </c>
      <c r="J91" s="24">
        <v>45541</v>
      </c>
      <c r="K91" s="20">
        <v>9</v>
      </c>
      <c r="L91" s="22">
        <v>10836.88</v>
      </c>
      <c r="M91" s="22">
        <v>0</v>
      </c>
      <c r="N91" s="22">
        <v>0</v>
      </c>
      <c r="O91" s="22">
        <v>10836.88</v>
      </c>
      <c r="P91" s="24">
        <v>45547</v>
      </c>
      <c r="Q91" s="26">
        <v>5587</v>
      </c>
      <c r="R91" s="13">
        <v>10836.88</v>
      </c>
      <c r="S91" s="13">
        <v>438.74</v>
      </c>
      <c r="T91" s="13">
        <v>10398.14</v>
      </c>
      <c r="U91" s="75"/>
      <c r="V91" s="45" t="str">
        <f>VLOOKUP(H91,'CATEGORIZAÇÃO PARA PUBLICAÇÃO'!$A$1:$C$101,3,FALSE)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615</v>
      </c>
      <c r="D92" s="20" t="s">
        <v>656</v>
      </c>
      <c r="E92" s="64">
        <v>26136325000190</v>
      </c>
      <c r="F92" s="12">
        <f t="shared" si="2"/>
        <v>26136325000190</v>
      </c>
      <c r="G92" s="65" t="s">
        <v>248</v>
      </c>
      <c r="H92" s="20">
        <v>3920</v>
      </c>
      <c r="I92" s="21" t="s">
        <v>114</v>
      </c>
      <c r="J92" s="24">
        <v>45541</v>
      </c>
      <c r="K92" s="20">
        <v>8</v>
      </c>
      <c r="L92" s="22">
        <v>963.81</v>
      </c>
      <c r="M92" s="22">
        <v>48.19</v>
      </c>
      <c r="N92" s="22">
        <v>0</v>
      </c>
      <c r="O92" s="22">
        <v>915.61999999999989</v>
      </c>
      <c r="P92" s="24">
        <v>45545</v>
      </c>
      <c r="Q92" s="26">
        <v>5482</v>
      </c>
      <c r="R92" s="13">
        <v>915.62</v>
      </c>
      <c r="S92" s="13">
        <v>0</v>
      </c>
      <c r="T92" s="13">
        <v>915.62</v>
      </c>
      <c r="U92" s="75"/>
      <c r="V92" s="45" t="str">
        <f>VLOOKUP(H92,'CATEGORIZAÇÃO PARA PUBLICAÇÃO'!$A$1:$C$101,3,FALSE)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616</v>
      </c>
      <c r="D93" s="20" t="s">
        <v>656</v>
      </c>
      <c r="E93" s="64">
        <v>37454422000147</v>
      </c>
      <c r="F93" s="12">
        <f t="shared" si="2"/>
        <v>37454422000147</v>
      </c>
      <c r="G93" s="65" t="s">
        <v>249</v>
      </c>
      <c r="H93" s="20">
        <v>3920</v>
      </c>
      <c r="I93" s="21" t="s">
        <v>114</v>
      </c>
      <c r="J93" s="24">
        <v>45541</v>
      </c>
      <c r="K93" s="20">
        <v>9</v>
      </c>
      <c r="L93" s="22">
        <v>6632.47</v>
      </c>
      <c r="M93" s="22">
        <v>0</v>
      </c>
      <c r="N93" s="22">
        <v>0</v>
      </c>
      <c r="O93" s="22">
        <v>6632.47</v>
      </c>
      <c r="P93" s="24">
        <v>45547</v>
      </c>
      <c r="Q93" s="26">
        <v>5613</v>
      </c>
      <c r="R93" s="13">
        <v>6632.47</v>
      </c>
      <c r="S93" s="13">
        <v>772.6</v>
      </c>
      <c r="T93" s="13">
        <v>5859.87</v>
      </c>
      <c r="U93" s="75"/>
      <c r="V93" s="45" t="str">
        <f>VLOOKUP(H93,'CATEGORIZAÇÃO PARA PUBLICAÇÃO'!$A$1:$C$101,3,FALSE)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618</v>
      </c>
      <c r="D94" s="20" t="s">
        <v>656</v>
      </c>
      <c r="E94" s="64">
        <v>32100739000161</v>
      </c>
      <c r="F94" s="12">
        <f t="shared" si="2"/>
        <v>32100739000161</v>
      </c>
      <c r="G94" s="65" t="s">
        <v>251</v>
      </c>
      <c r="H94" s="20">
        <v>3920</v>
      </c>
      <c r="I94" s="21" t="s">
        <v>114</v>
      </c>
      <c r="J94" s="24">
        <v>45541</v>
      </c>
      <c r="K94" s="20">
        <v>8</v>
      </c>
      <c r="L94" s="22">
        <v>11129.23</v>
      </c>
      <c r="M94" s="22">
        <v>0</v>
      </c>
      <c r="N94" s="22">
        <v>0</v>
      </c>
      <c r="O94" s="22">
        <v>11129.23</v>
      </c>
      <c r="P94" s="24">
        <v>45547</v>
      </c>
      <c r="Q94" s="26">
        <v>5590</v>
      </c>
      <c r="R94" s="13">
        <v>11129.230000000001</v>
      </c>
      <c r="S94" s="13">
        <v>534.20000000000005</v>
      </c>
      <c r="T94" s="13">
        <v>10595.03</v>
      </c>
      <c r="U94" s="75"/>
      <c r="V94" s="45" t="str">
        <f>VLOOKUP(H94,'CATEGORIZAÇÃO PARA PUBLICAÇÃO'!$A$1:$C$101,3,FALSE)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620</v>
      </c>
      <c r="D95" s="20" t="s">
        <v>656</v>
      </c>
      <c r="E95" s="64">
        <v>69209960653</v>
      </c>
      <c r="F95" s="12" t="str">
        <f t="shared" si="2"/>
        <v>692.***.***-53</v>
      </c>
      <c r="G95" s="65" t="s">
        <v>253</v>
      </c>
      <c r="H95" s="20">
        <v>3611</v>
      </c>
      <c r="I95" s="21" t="s">
        <v>114</v>
      </c>
      <c r="J95" s="24">
        <v>45541</v>
      </c>
      <c r="K95" s="20">
        <v>8</v>
      </c>
      <c r="L95" s="22">
        <v>2021.16</v>
      </c>
      <c r="M95" s="22">
        <v>0</v>
      </c>
      <c r="N95" s="22">
        <v>0</v>
      </c>
      <c r="O95" s="22">
        <v>2021.16</v>
      </c>
      <c r="P95" s="24">
        <v>45544</v>
      </c>
      <c r="Q95" s="26">
        <v>5424</v>
      </c>
      <c r="R95" s="13">
        <v>2021.16</v>
      </c>
      <c r="S95" s="13">
        <v>0</v>
      </c>
      <c r="T95" s="13">
        <v>2021.16</v>
      </c>
      <c r="U95" s="75"/>
      <c r="V95" s="45" t="str">
        <f>VLOOKUP(H95,'CATEGORIZAÇÃO PARA PUBLICAÇÃO'!$A$1:$C$101,3,FALSE)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625</v>
      </c>
      <c r="D96" s="20" t="s">
        <v>656</v>
      </c>
      <c r="E96" s="64">
        <v>18124040000100</v>
      </c>
      <c r="F96" s="12">
        <f t="shared" si="2"/>
        <v>18124040000100</v>
      </c>
      <c r="G96" s="65" t="s">
        <v>258</v>
      </c>
      <c r="H96" s="20">
        <v>3920</v>
      </c>
      <c r="I96" s="21" t="s">
        <v>114</v>
      </c>
      <c r="J96" s="24">
        <v>45541</v>
      </c>
      <c r="K96" s="20">
        <v>8</v>
      </c>
      <c r="L96" s="22">
        <v>9924.69</v>
      </c>
      <c r="M96" s="22">
        <v>0</v>
      </c>
      <c r="N96" s="22">
        <v>0</v>
      </c>
      <c r="O96" s="22">
        <v>9924.69</v>
      </c>
      <c r="P96" s="24">
        <v>45547</v>
      </c>
      <c r="Q96" s="26">
        <v>5575</v>
      </c>
      <c r="R96" s="13">
        <v>9924.6899999999987</v>
      </c>
      <c r="S96" s="13">
        <v>476.39</v>
      </c>
      <c r="T96" s="13">
        <v>9448.2999999999993</v>
      </c>
      <c r="U96" s="75"/>
      <c r="V96" s="45" t="str">
        <f>VLOOKUP(H96,'CATEGORIZAÇÃO PARA PUBLICAÇÃO'!$A$1:$C$101,3,FALSE)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627</v>
      </c>
      <c r="D97" s="20" t="s">
        <v>656</v>
      </c>
      <c r="E97" s="64">
        <v>32239405000173</v>
      </c>
      <c r="F97" s="12">
        <f t="shared" si="2"/>
        <v>32239405000173</v>
      </c>
      <c r="G97" s="65" t="s">
        <v>260</v>
      </c>
      <c r="H97" s="20">
        <v>3920</v>
      </c>
      <c r="I97" s="21" t="s">
        <v>114</v>
      </c>
      <c r="J97" s="24">
        <v>45541</v>
      </c>
      <c r="K97" s="20">
        <v>8</v>
      </c>
      <c r="L97" s="22">
        <v>5923.55</v>
      </c>
      <c r="M97" s="22">
        <v>0</v>
      </c>
      <c r="N97" s="22">
        <v>0</v>
      </c>
      <c r="O97" s="22">
        <v>5923.55</v>
      </c>
      <c r="P97" s="24">
        <v>45547</v>
      </c>
      <c r="Q97" s="26">
        <v>5591</v>
      </c>
      <c r="R97" s="13">
        <v>5923.55</v>
      </c>
      <c r="S97" s="13">
        <v>284.33</v>
      </c>
      <c r="T97" s="13">
        <v>5639.22</v>
      </c>
      <c r="U97" s="75"/>
      <c r="V97" s="45" t="str">
        <f>VLOOKUP(H97,'CATEGORIZAÇÃO PARA PUBLICAÇÃO'!$A$1:$C$101,3,FALSE)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628</v>
      </c>
      <c r="D98" s="20" t="s">
        <v>656</v>
      </c>
      <c r="E98" s="64">
        <v>23732170000166</v>
      </c>
      <c r="F98" s="12">
        <f t="shared" si="2"/>
        <v>23732170000166</v>
      </c>
      <c r="G98" s="65" t="s">
        <v>261</v>
      </c>
      <c r="H98" s="20">
        <v>3920</v>
      </c>
      <c r="I98" s="21" t="s">
        <v>114</v>
      </c>
      <c r="J98" s="24">
        <v>45541</v>
      </c>
      <c r="K98" s="20">
        <v>9</v>
      </c>
      <c r="L98" s="22">
        <v>15309.3</v>
      </c>
      <c r="M98" s="22">
        <v>0</v>
      </c>
      <c r="N98" s="22">
        <v>0</v>
      </c>
      <c r="O98" s="22">
        <v>15309.3</v>
      </c>
      <c r="P98" s="24">
        <v>45545</v>
      </c>
      <c r="Q98" s="26">
        <v>5493</v>
      </c>
      <c r="R98" s="13">
        <v>15309.300000000001</v>
      </c>
      <c r="S98" s="13">
        <v>734.85</v>
      </c>
      <c r="T98" s="13">
        <v>14574.45</v>
      </c>
      <c r="U98" s="75"/>
      <c r="V98" s="45" t="str">
        <f>VLOOKUP(H98,'CATEGORIZAÇÃO PARA PUBLICAÇÃO'!$A$1:$C$101,3,FALSE)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629</v>
      </c>
      <c r="D99" s="20" t="s">
        <v>656</v>
      </c>
      <c r="E99" s="64">
        <v>11027551000165</v>
      </c>
      <c r="F99" s="12">
        <f t="shared" si="2"/>
        <v>11027551000165</v>
      </c>
      <c r="G99" s="65" t="s">
        <v>262</v>
      </c>
      <c r="H99" s="20">
        <v>3920</v>
      </c>
      <c r="I99" s="21" t="s">
        <v>114</v>
      </c>
      <c r="J99" s="24">
        <v>45541</v>
      </c>
      <c r="K99" s="20">
        <v>8</v>
      </c>
      <c r="L99" s="22">
        <v>7442.17</v>
      </c>
      <c r="M99" s="22">
        <v>0</v>
      </c>
      <c r="N99" s="22">
        <v>0</v>
      </c>
      <c r="O99" s="22">
        <v>7442.17</v>
      </c>
      <c r="P99" s="24">
        <v>45544</v>
      </c>
      <c r="Q99" s="26">
        <v>5438</v>
      </c>
      <c r="R99" s="13">
        <v>7442.17</v>
      </c>
      <c r="S99" s="13">
        <v>357.22</v>
      </c>
      <c r="T99" s="13">
        <v>7084.95</v>
      </c>
      <c r="U99" s="75"/>
      <c r="V99" s="45" t="str">
        <f>VLOOKUP(H99,'CATEGORIZAÇÃO PARA PUBLICAÇÃO'!$A$1:$C$101,3,FALSE)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631</v>
      </c>
      <c r="D100" s="20" t="s">
        <v>656</v>
      </c>
      <c r="E100" s="64">
        <v>38236252000197</v>
      </c>
      <c r="F100" s="12">
        <f t="shared" ref="F100:F131" si="3">IF(E100&lt;=99999999999,CONCATENATE(LEFT(E100,3),".***.***-",RIGHT(E100,2)),E100)</f>
        <v>38236252000197</v>
      </c>
      <c r="G100" s="65" t="s">
        <v>264</v>
      </c>
      <c r="H100" s="20">
        <v>3920</v>
      </c>
      <c r="I100" s="21" t="s">
        <v>114</v>
      </c>
      <c r="J100" s="24">
        <v>45541</v>
      </c>
      <c r="K100" s="20">
        <v>8</v>
      </c>
      <c r="L100" s="22">
        <v>24846.22</v>
      </c>
      <c r="M100" s="22">
        <v>0</v>
      </c>
      <c r="N100" s="22">
        <v>0</v>
      </c>
      <c r="O100" s="22">
        <v>24846.22</v>
      </c>
      <c r="P100" s="24">
        <v>45545</v>
      </c>
      <c r="Q100" s="26">
        <v>5481</v>
      </c>
      <c r="R100" s="13">
        <v>24846.219999999998</v>
      </c>
      <c r="S100" s="13">
        <v>1192.6199999999999</v>
      </c>
      <c r="T100" s="13">
        <v>23653.599999999999</v>
      </c>
      <c r="U100" s="75"/>
      <c r="V100" s="45" t="str">
        <f>VLOOKUP(H100,'CATEGORIZAÇÃO PARA PUBLICAÇÃO'!$A$1:$C$101,3,FALSE)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632</v>
      </c>
      <c r="D101" s="20" t="s">
        <v>656</v>
      </c>
      <c r="E101" s="64">
        <v>34975444000164</v>
      </c>
      <c r="F101" s="12">
        <f t="shared" si="3"/>
        <v>34975444000164</v>
      </c>
      <c r="G101" s="65" t="s">
        <v>265</v>
      </c>
      <c r="H101" s="20">
        <v>3920</v>
      </c>
      <c r="I101" s="21" t="s">
        <v>114</v>
      </c>
      <c r="J101" s="24">
        <v>45541</v>
      </c>
      <c r="K101" s="20">
        <v>9</v>
      </c>
      <c r="L101" s="22">
        <v>41000</v>
      </c>
      <c r="M101" s="22">
        <v>0</v>
      </c>
      <c r="N101" s="22">
        <v>0</v>
      </c>
      <c r="O101" s="22">
        <v>41000</v>
      </c>
      <c r="P101" s="24">
        <v>45545</v>
      </c>
      <c r="Q101" s="26">
        <v>5509</v>
      </c>
      <c r="R101" s="13">
        <v>41000</v>
      </c>
      <c r="S101" s="13">
        <v>1968</v>
      </c>
      <c r="T101" s="13">
        <v>39032</v>
      </c>
      <c r="U101" s="75"/>
      <c r="V101" s="45" t="str">
        <f>VLOOKUP(H101,'CATEGORIZAÇÃO PARA PUBLICAÇÃO'!$A$1:$C$101,3,FALSE)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633</v>
      </c>
      <c r="D102" s="20" t="s">
        <v>656</v>
      </c>
      <c r="E102" s="64">
        <v>38437345000180</v>
      </c>
      <c r="F102" s="12">
        <f t="shared" si="3"/>
        <v>38437345000180</v>
      </c>
      <c r="G102" s="65" t="s">
        <v>266</v>
      </c>
      <c r="H102" s="20">
        <v>3920</v>
      </c>
      <c r="I102" s="21" t="s">
        <v>114</v>
      </c>
      <c r="J102" s="24">
        <v>45541</v>
      </c>
      <c r="K102" s="20">
        <v>8</v>
      </c>
      <c r="L102" s="22">
        <v>10468.35</v>
      </c>
      <c r="M102" s="22">
        <v>0</v>
      </c>
      <c r="N102" s="22">
        <v>0</v>
      </c>
      <c r="O102" s="22">
        <v>10468.35</v>
      </c>
      <c r="P102" s="24">
        <v>45545</v>
      </c>
      <c r="Q102" s="26">
        <v>5499</v>
      </c>
      <c r="R102" s="13">
        <v>10468.35</v>
      </c>
      <c r="S102" s="13">
        <v>502.48</v>
      </c>
      <c r="T102" s="13">
        <v>9965.8700000000008</v>
      </c>
      <c r="U102" s="75"/>
      <c r="V102" s="45" t="str">
        <f>VLOOKUP(H102,'CATEGORIZAÇÃO PARA PUBLICAÇÃO'!$A$1:$C$101,3,FALSE)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636</v>
      </c>
      <c r="D103" s="20" t="s">
        <v>656</v>
      </c>
      <c r="E103" s="64">
        <v>35502073000166</v>
      </c>
      <c r="F103" s="12">
        <f t="shared" si="3"/>
        <v>35502073000166</v>
      </c>
      <c r="G103" s="65" t="s">
        <v>268</v>
      </c>
      <c r="H103" s="20">
        <v>3920</v>
      </c>
      <c r="I103" s="21" t="s">
        <v>114</v>
      </c>
      <c r="J103" s="24">
        <v>45541</v>
      </c>
      <c r="K103" s="20">
        <v>8</v>
      </c>
      <c r="L103" s="22">
        <v>9362.73</v>
      </c>
      <c r="M103" s="22">
        <v>0</v>
      </c>
      <c r="N103" s="22">
        <v>0</v>
      </c>
      <c r="O103" s="22">
        <v>9362.73</v>
      </c>
      <c r="P103" s="24">
        <v>45545</v>
      </c>
      <c r="Q103" s="26">
        <v>5487</v>
      </c>
      <c r="R103" s="13">
        <v>9362.73</v>
      </c>
      <c r="S103" s="13">
        <v>449.41</v>
      </c>
      <c r="T103" s="13">
        <v>8913.32</v>
      </c>
      <c r="U103" s="75"/>
      <c r="V103" s="45" t="str">
        <f>VLOOKUP(H103,'CATEGORIZAÇÃO PARA PUBLICAÇÃO'!$A$1:$C$101,3,FALSE)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640</v>
      </c>
      <c r="D104" s="20" t="s">
        <v>656</v>
      </c>
      <c r="E104" s="64">
        <v>41733882000181</v>
      </c>
      <c r="F104" s="12">
        <f t="shared" si="3"/>
        <v>41733882000181</v>
      </c>
      <c r="G104" s="65" t="s">
        <v>272</v>
      </c>
      <c r="H104" s="20">
        <v>3920</v>
      </c>
      <c r="I104" s="21" t="s">
        <v>114</v>
      </c>
      <c r="J104" s="24">
        <v>45541</v>
      </c>
      <c r="K104" s="20">
        <v>6</v>
      </c>
      <c r="L104" s="22">
        <v>8256.1200000000008</v>
      </c>
      <c r="M104" s="22">
        <v>0</v>
      </c>
      <c r="N104" s="22">
        <v>0</v>
      </c>
      <c r="O104" s="22">
        <v>8256.1200000000008</v>
      </c>
      <c r="P104" s="24">
        <v>45545</v>
      </c>
      <c r="Q104" s="26">
        <v>5498</v>
      </c>
      <c r="R104" s="13">
        <v>8256.1200000000008</v>
      </c>
      <c r="S104" s="13">
        <v>396.29</v>
      </c>
      <c r="T104" s="13">
        <v>7859.83</v>
      </c>
      <c r="U104" s="75"/>
      <c r="V104" s="45" t="str">
        <f>VLOOKUP(H104,'CATEGORIZAÇÃO PARA PUBLICAÇÃO'!$A$1:$C$101,3,FALSE)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644</v>
      </c>
      <c r="D105" s="20" t="s">
        <v>656</v>
      </c>
      <c r="E105" s="64">
        <v>31355960606</v>
      </c>
      <c r="F105" s="12" t="str">
        <f t="shared" si="3"/>
        <v>313.***.***-06</v>
      </c>
      <c r="G105" s="65" t="s">
        <v>276</v>
      </c>
      <c r="H105" s="20">
        <v>3611</v>
      </c>
      <c r="I105" s="21" t="s">
        <v>114</v>
      </c>
      <c r="J105" s="24">
        <v>45541</v>
      </c>
      <c r="K105" s="20">
        <v>4</v>
      </c>
      <c r="L105" s="22">
        <v>3560</v>
      </c>
      <c r="M105" s="22">
        <v>0</v>
      </c>
      <c r="N105" s="22">
        <v>0</v>
      </c>
      <c r="O105" s="22">
        <v>3560</v>
      </c>
      <c r="P105" s="24">
        <v>45547</v>
      </c>
      <c r="Q105" s="26">
        <v>5595</v>
      </c>
      <c r="R105" s="13">
        <v>3560</v>
      </c>
      <c r="S105" s="13">
        <v>67.84</v>
      </c>
      <c r="T105" s="13">
        <v>3492.16</v>
      </c>
      <c r="U105" s="75"/>
      <c r="V105" s="45" t="str">
        <f>VLOOKUP(H105,'CATEGORIZAÇÃO PARA PUBLICAÇÃO'!$A$1:$C$101,3,FALSE)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648</v>
      </c>
      <c r="D106" s="20" t="s">
        <v>656</v>
      </c>
      <c r="E106" s="64">
        <v>12723002000198</v>
      </c>
      <c r="F106" s="12">
        <f t="shared" si="3"/>
        <v>12723002000198</v>
      </c>
      <c r="G106" s="65" t="s">
        <v>280</v>
      </c>
      <c r="H106" s="20">
        <v>3920</v>
      </c>
      <c r="I106" s="21" t="s">
        <v>114</v>
      </c>
      <c r="J106" s="24">
        <v>45541</v>
      </c>
      <c r="K106" s="20">
        <v>3</v>
      </c>
      <c r="L106" s="22">
        <v>4000</v>
      </c>
      <c r="M106" s="22">
        <v>0</v>
      </c>
      <c r="N106" s="22">
        <v>0</v>
      </c>
      <c r="O106" s="22">
        <v>4000</v>
      </c>
      <c r="P106" s="24">
        <v>45545</v>
      </c>
      <c r="Q106" s="26">
        <v>5485</v>
      </c>
      <c r="R106" s="66">
        <v>4000</v>
      </c>
      <c r="S106" s="66">
        <v>192</v>
      </c>
      <c r="T106" s="66">
        <v>3808</v>
      </c>
      <c r="U106" s="75"/>
      <c r="V106" s="45" t="str">
        <f>VLOOKUP(H106,'CATEGORIZAÇÃO PARA PUBLICAÇÃO'!$A$1:$C$101,3,FALSE)</f>
        <v>LOCAÇÕES</v>
      </c>
    </row>
    <row r="107" spans="1:22" s="14" customFormat="1" ht="72" hidden="1" customHeight="1" x14ac:dyDescent="0.25">
      <c r="A107" s="49">
        <v>1441</v>
      </c>
      <c r="B107" s="20">
        <v>1440011</v>
      </c>
      <c r="C107" s="20" t="s">
        <v>540</v>
      </c>
      <c r="D107" s="20" t="s">
        <v>656</v>
      </c>
      <c r="E107" s="64">
        <v>2274463131</v>
      </c>
      <c r="F107" s="12" t="str">
        <f t="shared" si="3"/>
        <v>227.***.***-31</v>
      </c>
      <c r="G107" s="65" t="s">
        <v>173</v>
      </c>
      <c r="H107" s="20">
        <v>3611</v>
      </c>
      <c r="I107" s="21" t="s">
        <v>114</v>
      </c>
      <c r="J107" s="24">
        <v>45544</v>
      </c>
      <c r="K107" s="20">
        <v>9</v>
      </c>
      <c r="L107" s="22">
        <v>8360.5300000000007</v>
      </c>
      <c r="M107" s="22">
        <v>0</v>
      </c>
      <c r="N107" s="22">
        <v>0</v>
      </c>
      <c r="O107" s="22">
        <v>8360.5300000000007</v>
      </c>
      <c r="P107" s="24">
        <v>45547</v>
      </c>
      <c r="Q107" s="26">
        <v>5616</v>
      </c>
      <c r="R107" s="13">
        <v>8360.5300000000007</v>
      </c>
      <c r="S107" s="13">
        <v>1247.82</v>
      </c>
      <c r="T107" s="13">
        <v>7112.71</v>
      </c>
      <c r="U107" s="75"/>
      <c r="V107" s="45" t="str">
        <f>VLOOKUP(H107,'CATEGORIZAÇÃO PARA PUBLICAÇÃO'!$A$1:$C$101,3,FALSE)</f>
        <v>LOCAÇÕES</v>
      </c>
    </row>
    <row r="108" spans="1:22" s="14" customFormat="1" ht="72" hidden="1" customHeight="1" x14ac:dyDescent="0.25">
      <c r="A108" s="49">
        <v>1441</v>
      </c>
      <c r="B108" s="20">
        <v>1440011</v>
      </c>
      <c r="C108" s="20" t="s">
        <v>572</v>
      </c>
      <c r="D108" s="20" t="s">
        <v>656</v>
      </c>
      <c r="E108" s="64">
        <v>89330994687</v>
      </c>
      <c r="F108" s="12" t="str">
        <f t="shared" si="3"/>
        <v>893.***.***-87</v>
      </c>
      <c r="G108" s="65" t="s">
        <v>205</v>
      </c>
      <c r="H108" s="20">
        <v>3611</v>
      </c>
      <c r="I108" s="21" t="s">
        <v>114</v>
      </c>
      <c r="J108" s="24">
        <v>45544</v>
      </c>
      <c r="K108" s="20">
        <v>8</v>
      </c>
      <c r="L108" s="22">
        <v>3827.22</v>
      </c>
      <c r="M108" s="22">
        <v>0</v>
      </c>
      <c r="N108" s="22">
        <v>0</v>
      </c>
      <c r="O108" s="22">
        <v>3827.22</v>
      </c>
      <c r="P108" s="24">
        <v>45547</v>
      </c>
      <c r="Q108" s="26">
        <v>5619</v>
      </c>
      <c r="R108" s="13">
        <v>3827.2200000000003</v>
      </c>
      <c r="S108" s="13">
        <v>107.92</v>
      </c>
      <c r="T108" s="13">
        <v>3719.3</v>
      </c>
      <c r="U108" s="75"/>
      <c r="V108" s="45" t="str">
        <f>VLOOKUP(H108,'CATEGORIZAÇÃO PARA PUBLICAÇÃO'!$A$1:$C$101,3,FALSE)</f>
        <v>LOCAÇÕES</v>
      </c>
    </row>
    <row r="109" spans="1:22" s="14" customFormat="1" ht="72" hidden="1" customHeight="1" x14ac:dyDescent="0.25">
      <c r="A109" s="49">
        <v>1441</v>
      </c>
      <c r="B109" s="20">
        <v>1440011</v>
      </c>
      <c r="C109" s="20" t="s">
        <v>577</v>
      </c>
      <c r="D109" s="20" t="s">
        <v>656</v>
      </c>
      <c r="E109" s="64">
        <v>59424451687</v>
      </c>
      <c r="F109" s="12" t="str">
        <f t="shared" si="3"/>
        <v>594.***.***-87</v>
      </c>
      <c r="G109" s="65" t="s">
        <v>210</v>
      </c>
      <c r="H109" s="20">
        <v>3611</v>
      </c>
      <c r="I109" s="21" t="s">
        <v>114</v>
      </c>
      <c r="J109" s="24">
        <v>45544</v>
      </c>
      <c r="K109" s="20">
        <v>8</v>
      </c>
      <c r="L109" s="22">
        <v>2954.41</v>
      </c>
      <c r="M109" s="22">
        <v>0</v>
      </c>
      <c r="N109" s="22">
        <v>0</v>
      </c>
      <c r="O109" s="22">
        <v>2954.41</v>
      </c>
      <c r="P109" s="24">
        <v>45547</v>
      </c>
      <c r="Q109" s="26">
        <v>5597</v>
      </c>
      <c r="R109" s="13">
        <v>2954.4100000000003</v>
      </c>
      <c r="S109" s="13">
        <v>9.7799999999999994</v>
      </c>
      <c r="T109" s="13">
        <v>2944.63</v>
      </c>
      <c r="U109" s="75"/>
      <c r="V109" s="45" t="str">
        <f>VLOOKUP(H109,'CATEGORIZAÇÃO PARA PUBLICAÇÃO'!$A$1:$C$101,3,FALSE)</f>
        <v>LOCAÇÕES</v>
      </c>
    </row>
    <row r="110" spans="1:22" s="14" customFormat="1" ht="72" hidden="1" customHeight="1" x14ac:dyDescent="0.25">
      <c r="A110" s="49">
        <v>1441</v>
      </c>
      <c r="B110" s="20">
        <v>1440011</v>
      </c>
      <c r="C110" s="20" t="s">
        <v>582</v>
      </c>
      <c r="D110" s="20" t="s">
        <v>656</v>
      </c>
      <c r="E110" s="64">
        <v>3801004600</v>
      </c>
      <c r="F110" s="12" t="str">
        <f t="shared" si="3"/>
        <v>380.***.***-00</v>
      </c>
      <c r="G110" s="65" t="s">
        <v>215</v>
      </c>
      <c r="H110" s="20">
        <v>3611</v>
      </c>
      <c r="I110" s="21" t="s">
        <v>114</v>
      </c>
      <c r="J110" s="24">
        <v>45544</v>
      </c>
      <c r="K110" s="20">
        <v>8</v>
      </c>
      <c r="L110" s="22">
        <v>3456.87</v>
      </c>
      <c r="M110" s="22">
        <v>0</v>
      </c>
      <c r="N110" s="22">
        <v>0</v>
      </c>
      <c r="O110" s="22">
        <v>3456.87</v>
      </c>
      <c r="P110" s="24">
        <v>45547</v>
      </c>
      <c r="Q110" s="26">
        <v>5601</v>
      </c>
      <c r="R110" s="13">
        <v>3456.87</v>
      </c>
      <c r="S110" s="13">
        <v>52.37</v>
      </c>
      <c r="T110" s="13">
        <v>3404.5</v>
      </c>
      <c r="U110" s="75"/>
      <c r="V110" s="45" t="str">
        <f>VLOOKUP(H110,'CATEGORIZAÇÃO PARA PUBLICAÇÃO'!$A$1:$C$101,3,FALSE)</f>
        <v>LOCAÇÕES</v>
      </c>
    </row>
    <row r="111" spans="1:22" s="14" customFormat="1" ht="72" hidden="1" customHeight="1" x14ac:dyDescent="0.25">
      <c r="A111" s="49">
        <v>1441</v>
      </c>
      <c r="B111" s="20">
        <v>1440011</v>
      </c>
      <c r="C111" s="20" t="s">
        <v>585</v>
      </c>
      <c r="D111" s="20" t="s">
        <v>656</v>
      </c>
      <c r="E111" s="64">
        <v>87992400763</v>
      </c>
      <c r="F111" s="12" t="str">
        <f t="shared" si="3"/>
        <v>879.***.***-63</v>
      </c>
      <c r="G111" s="65" t="s">
        <v>218</v>
      </c>
      <c r="H111" s="20">
        <v>3611</v>
      </c>
      <c r="I111" s="21" t="s">
        <v>114</v>
      </c>
      <c r="J111" s="24">
        <v>45544</v>
      </c>
      <c r="K111" s="20">
        <v>8</v>
      </c>
      <c r="L111" s="22">
        <v>8048</v>
      </c>
      <c r="M111" s="22">
        <v>0</v>
      </c>
      <c r="N111" s="22">
        <v>0</v>
      </c>
      <c r="O111" s="22">
        <v>8048</v>
      </c>
      <c r="P111" s="24">
        <v>45547</v>
      </c>
      <c r="Q111" s="26">
        <v>5611</v>
      </c>
      <c r="R111" s="13">
        <v>8048</v>
      </c>
      <c r="S111" s="13">
        <v>1161.8800000000001</v>
      </c>
      <c r="T111" s="13">
        <v>6886.12</v>
      </c>
      <c r="U111" s="75"/>
      <c r="V111" s="45" t="str">
        <f>VLOOKUP(H111,'CATEGORIZAÇÃO PARA PUBLICAÇÃO'!$A$1:$C$101,3,FALSE)</f>
        <v>LOCAÇÕES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588</v>
      </c>
      <c r="D112" s="20" t="s">
        <v>656</v>
      </c>
      <c r="E112" s="64">
        <v>56445180604</v>
      </c>
      <c r="F112" s="12" t="str">
        <f t="shared" si="3"/>
        <v>564.***.***-04</v>
      </c>
      <c r="G112" s="65" t="s">
        <v>223</v>
      </c>
      <c r="H112" s="20">
        <v>3611</v>
      </c>
      <c r="I112" s="21" t="s">
        <v>114</v>
      </c>
      <c r="J112" s="24">
        <v>45544</v>
      </c>
      <c r="K112" s="20">
        <v>8</v>
      </c>
      <c r="L112" s="22">
        <v>3048.78</v>
      </c>
      <c r="M112" s="22">
        <v>0</v>
      </c>
      <c r="N112" s="22">
        <v>0</v>
      </c>
      <c r="O112" s="22">
        <v>3048.78</v>
      </c>
      <c r="P112" s="24">
        <v>45547</v>
      </c>
      <c r="Q112" s="26">
        <v>5614</v>
      </c>
      <c r="R112" s="13">
        <v>3048.7799999999997</v>
      </c>
      <c r="S112" s="13">
        <v>16.850000000000001</v>
      </c>
      <c r="T112" s="13">
        <v>3031.93</v>
      </c>
      <c r="U112" s="75"/>
      <c r="V112" s="45" t="str">
        <f>VLOOKUP(H112,'CATEGORIZAÇÃO PARA PUBLICAÇÃO'!$A$1:$C$101,3,FALSE)</f>
        <v>LOCAÇÕES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619</v>
      </c>
      <c r="D113" s="20" t="s">
        <v>656</v>
      </c>
      <c r="E113" s="64">
        <v>29315416000180</v>
      </c>
      <c r="F113" s="12">
        <f t="shared" si="3"/>
        <v>29315416000180</v>
      </c>
      <c r="G113" s="65" t="s">
        <v>252</v>
      </c>
      <c r="H113" s="20">
        <v>3920</v>
      </c>
      <c r="I113" s="21" t="s">
        <v>114</v>
      </c>
      <c r="J113" s="24">
        <v>45544</v>
      </c>
      <c r="K113" s="20">
        <v>8</v>
      </c>
      <c r="L113" s="22">
        <v>2484.94</v>
      </c>
      <c r="M113" s="22">
        <v>0</v>
      </c>
      <c r="N113" s="22">
        <v>0</v>
      </c>
      <c r="O113" s="22">
        <v>2484.94</v>
      </c>
      <c r="P113" s="24">
        <v>45547</v>
      </c>
      <c r="Q113" s="26">
        <v>5608</v>
      </c>
      <c r="R113" s="13">
        <v>2484.94</v>
      </c>
      <c r="S113" s="13">
        <v>119.28</v>
      </c>
      <c r="T113" s="13">
        <v>2365.66</v>
      </c>
      <c r="U113" s="75"/>
      <c r="V113" s="45" t="str">
        <f>VLOOKUP(H113,'CATEGORIZAÇÃO PARA PUBLICAÇÃO'!$A$1:$C$101,3,FALSE)</f>
        <v>LOCAÇÕES</v>
      </c>
    </row>
    <row r="114" spans="1:22" s="14" customFormat="1" ht="72" hidden="1" customHeight="1" x14ac:dyDescent="0.25">
      <c r="A114" s="49">
        <v>1441</v>
      </c>
      <c r="B114" s="20">
        <v>1440011</v>
      </c>
      <c r="C114" s="20" t="s">
        <v>624</v>
      </c>
      <c r="D114" s="20" t="s">
        <v>656</v>
      </c>
      <c r="E114" s="64">
        <v>14165537000116</v>
      </c>
      <c r="F114" s="12">
        <f t="shared" si="3"/>
        <v>14165537000116</v>
      </c>
      <c r="G114" s="65" t="s">
        <v>257</v>
      </c>
      <c r="H114" s="20">
        <v>3920</v>
      </c>
      <c r="I114" s="21" t="s">
        <v>114</v>
      </c>
      <c r="J114" s="24">
        <v>45544</v>
      </c>
      <c r="K114" s="20">
        <v>8</v>
      </c>
      <c r="L114" s="22">
        <v>8048</v>
      </c>
      <c r="M114" s="22">
        <v>0</v>
      </c>
      <c r="N114" s="22">
        <v>0</v>
      </c>
      <c r="O114" s="22">
        <v>8048</v>
      </c>
      <c r="P114" s="24">
        <v>45547</v>
      </c>
      <c r="Q114" s="26">
        <v>5602</v>
      </c>
      <c r="R114" s="13">
        <v>8048</v>
      </c>
      <c r="S114" s="13">
        <v>386.3</v>
      </c>
      <c r="T114" s="13">
        <v>7661.7</v>
      </c>
      <c r="U114" s="75"/>
      <c r="V114" s="45" t="str">
        <f>VLOOKUP(H114,'CATEGORIZAÇÃO PARA PUBLICAÇÃO'!$A$1:$C$101,3,FALSE)</f>
        <v>LOCAÇÕES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626</v>
      </c>
      <c r="D115" s="20" t="s">
        <v>656</v>
      </c>
      <c r="E115" s="64">
        <v>22510183000128</v>
      </c>
      <c r="F115" s="12">
        <f t="shared" si="3"/>
        <v>22510183000128</v>
      </c>
      <c r="G115" s="65" t="s">
        <v>259</v>
      </c>
      <c r="H115" s="20">
        <v>3920</v>
      </c>
      <c r="I115" s="21" t="s">
        <v>114</v>
      </c>
      <c r="J115" s="24">
        <v>45544</v>
      </c>
      <c r="K115" s="20" t="s">
        <v>489</v>
      </c>
      <c r="L115" s="22">
        <v>13545.79</v>
      </c>
      <c r="M115" s="22">
        <v>0</v>
      </c>
      <c r="N115" s="22">
        <v>0</v>
      </c>
      <c r="O115" s="22">
        <v>13545.79</v>
      </c>
      <c r="P115" s="24">
        <v>45547</v>
      </c>
      <c r="Q115" s="26">
        <v>5600</v>
      </c>
      <c r="R115" s="13">
        <v>13545.79</v>
      </c>
      <c r="S115" s="13">
        <v>650.20000000000005</v>
      </c>
      <c r="T115" s="13">
        <v>12895.59</v>
      </c>
      <c r="U115" s="75" t="s">
        <v>481</v>
      </c>
      <c r="V115" s="45" t="str">
        <f>VLOOKUP(H115,'CATEGORIZAÇÃO PARA PUBLICAÇÃO'!$A$1:$C$101,3,FALSE)</f>
        <v>LOCAÇÕES</v>
      </c>
    </row>
    <row r="116" spans="1:22" s="14" customFormat="1" ht="72" hidden="1" customHeight="1" x14ac:dyDescent="0.25">
      <c r="A116" s="49">
        <v>1441</v>
      </c>
      <c r="B116" s="20">
        <v>1440011</v>
      </c>
      <c r="C116" s="20" t="s">
        <v>511</v>
      </c>
      <c r="D116" s="20" t="s">
        <v>656</v>
      </c>
      <c r="E116" s="64">
        <v>22884260000100</v>
      </c>
      <c r="F116" s="12">
        <f t="shared" si="3"/>
        <v>22884260000100</v>
      </c>
      <c r="G116" s="65" t="s">
        <v>142</v>
      </c>
      <c r="H116" s="20">
        <v>3921</v>
      </c>
      <c r="I116" s="21" t="s">
        <v>106</v>
      </c>
      <c r="J116" s="24">
        <v>45545</v>
      </c>
      <c r="K116" s="20">
        <v>9</v>
      </c>
      <c r="L116" s="22">
        <v>22217</v>
      </c>
      <c r="M116" s="22">
        <v>1079.75</v>
      </c>
      <c r="N116" s="22">
        <v>0</v>
      </c>
      <c r="O116" s="22">
        <v>21137.25</v>
      </c>
      <c r="P116" s="24">
        <v>45546</v>
      </c>
      <c r="Q116" s="26">
        <v>5550</v>
      </c>
      <c r="R116" s="13">
        <v>21137.25</v>
      </c>
      <c r="S116" s="13">
        <v>0</v>
      </c>
      <c r="T116" s="13">
        <v>21137.25</v>
      </c>
      <c r="U116" s="75"/>
      <c r="V116" s="45" t="str">
        <f>VLOOKUP(H116,'CATEGORIZAÇÃO PARA PUBLICAÇÃO'!$A$1:$C$101,3,FALSE)</f>
        <v>PRESTAÇÃO DE SERVIÇOS</v>
      </c>
    </row>
    <row r="117" spans="1:22" s="14" customFormat="1" ht="72" hidden="1" customHeight="1" x14ac:dyDescent="0.25">
      <c r="A117" s="49">
        <v>1441</v>
      </c>
      <c r="B117" s="20">
        <v>1440011</v>
      </c>
      <c r="C117" s="20" t="s">
        <v>513</v>
      </c>
      <c r="D117" s="20" t="s">
        <v>656</v>
      </c>
      <c r="E117" s="64">
        <v>10426962000160</v>
      </c>
      <c r="F117" s="12">
        <f t="shared" si="3"/>
        <v>10426962000160</v>
      </c>
      <c r="G117" s="65" t="s">
        <v>143</v>
      </c>
      <c r="H117" s="20">
        <v>3921</v>
      </c>
      <c r="I117" s="21" t="s">
        <v>106</v>
      </c>
      <c r="J117" s="24">
        <v>45545</v>
      </c>
      <c r="K117" s="20">
        <v>8</v>
      </c>
      <c r="L117" s="22">
        <v>20775</v>
      </c>
      <c r="M117" s="22">
        <v>772.83</v>
      </c>
      <c r="N117" s="22">
        <v>0</v>
      </c>
      <c r="O117" s="22">
        <v>20002.169999999998</v>
      </c>
      <c r="P117" s="24">
        <v>45546</v>
      </c>
      <c r="Q117" s="26">
        <v>5563</v>
      </c>
      <c r="R117" s="13">
        <v>20002.169999999998</v>
      </c>
      <c r="S117" s="13">
        <v>0</v>
      </c>
      <c r="T117" s="13">
        <v>20002.169999999998</v>
      </c>
      <c r="U117" s="75"/>
      <c r="V117" s="45" t="str">
        <f>VLOOKUP(H117,'CATEGORIZAÇÃO PARA PUBLICAÇÃO'!$A$1:$C$101,3,FALSE)</f>
        <v>PRESTAÇÃO DE SERVIÇOS</v>
      </c>
    </row>
    <row r="118" spans="1:22" s="14" customFormat="1" ht="72" hidden="1" customHeight="1" x14ac:dyDescent="0.25">
      <c r="A118" s="49">
        <v>1441</v>
      </c>
      <c r="B118" s="20">
        <v>1440011</v>
      </c>
      <c r="C118" s="20" t="s">
        <v>514</v>
      </c>
      <c r="D118" s="20" t="s">
        <v>656</v>
      </c>
      <c r="E118" s="64">
        <v>10426962000160</v>
      </c>
      <c r="F118" s="12">
        <f t="shared" si="3"/>
        <v>10426962000160</v>
      </c>
      <c r="G118" s="65" t="s">
        <v>143</v>
      </c>
      <c r="H118" s="20">
        <v>3921</v>
      </c>
      <c r="I118" s="21" t="s">
        <v>106</v>
      </c>
      <c r="J118" s="24">
        <v>45545</v>
      </c>
      <c r="K118" s="20">
        <v>8</v>
      </c>
      <c r="L118" s="22">
        <v>13245</v>
      </c>
      <c r="M118" s="22">
        <v>492.71</v>
      </c>
      <c r="N118" s="22">
        <v>0</v>
      </c>
      <c r="O118" s="22">
        <v>12752.29</v>
      </c>
      <c r="P118" s="24">
        <v>45546</v>
      </c>
      <c r="Q118" s="26">
        <v>5554</v>
      </c>
      <c r="R118" s="13">
        <v>12752.29</v>
      </c>
      <c r="S118" s="13">
        <v>0</v>
      </c>
      <c r="T118" s="13">
        <v>12752.29</v>
      </c>
      <c r="U118" s="75"/>
      <c r="V118" s="45" t="str">
        <f>VLOOKUP(H118,'CATEGORIZAÇÃO PARA PUBLICAÇÃO'!$A$1:$C$101,3,FALSE)</f>
        <v>PRESTAÇÃO DE SERVIÇOS</v>
      </c>
    </row>
    <row r="119" spans="1:22" s="14" customFormat="1" ht="72" hidden="1" customHeight="1" x14ac:dyDescent="0.25">
      <c r="A119" s="49">
        <v>1441</v>
      </c>
      <c r="B119" s="20">
        <v>1440011</v>
      </c>
      <c r="C119" s="20" t="s">
        <v>516</v>
      </c>
      <c r="D119" s="20" t="s">
        <v>656</v>
      </c>
      <c r="E119" s="64">
        <v>3539398000127</v>
      </c>
      <c r="F119" s="12">
        <f t="shared" si="3"/>
        <v>3539398000127</v>
      </c>
      <c r="G119" s="65" t="s">
        <v>145</v>
      </c>
      <c r="H119" s="20">
        <v>3921</v>
      </c>
      <c r="I119" s="21" t="s">
        <v>106</v>
      </c>
      <c r="J119" s="24">
        <v>45545</v>
      </c>
      <c r="K119" s="20">
        <v>8</v>
      </c>
      <c r="L119" s="22">
        <v>1402.01</v>
      </c>
      <c r="M119" s="22">
        <v>70.099999999999994</v>
      </c>
      <c r="N119" s="22">
        <v>0</v>
      </c>
      <c r="O119" s="22">
        <v>1331.91</v>
      </c>
      <c r="P119" s="24">
        <v>45546</v>
      </c>
      <c r="Q119" s="26">
        <v>5560</v>
      </c>
      <c r="R119" s="13">
        <v>1331.91</v>
      </c>
      <c r="S119" s="13">
        <v>0</v>
      </c>
      <c r="T119" s="13">
        <v>1331.91</v>
      </c>
      <c r="U119" s="75"/>
      <c r="V119" s="45" t="str">
        <f>VLOOKUP(H119,'CATEGORIZAÇÃO PARA PUBLICAÇÃO'!$A$1:$C$101,3,FALSE)</f>
        <v>PRESTAÇÃO DE SERVIÇOS</v>
      </c>
    </row>
    <row r="120" spans="1:22" s="14" customFormat="1" ht="72" hidden="1" customHeight="1" x14ac:dyDescent="0.25">
      <c r="A120" s="49">
        <v>1441</v>
      </c>
      <c r="B120" s="20">
        <v>1440011</v>
      </c>
      <c r="C120" s="20" t="s">
        <v>498</v>
      </c>
      <c r="D120" s="20" t="s">
        <v>656</v>
      </c>
      <c r="E120" s="64">
        <v>28941803000160</v>
      </c>
      <c r="F120" s="12">
        <f t="shared" si="3"/>
        <v>28941803000160</v>
      </c>
      <c r="G120" s="65" t="s">
        <v>146</v>
      </c>
      <c r="H120" s="20">
        <v>3921</v>
      </c>
      <c r="I120" s="21" t="s">
        <v>106</v>
      </c>
      <c r="J120" s="24">
        <v>45545</v>
      </c>
      <c r="K120" s="20">
        <v>10</v>
      </c>
      <c r="L120" s="22">
        <v>883.37</v>
      </c>
      <c r="M120" s="22">
        <v>30.74</v>
      </c>
      <c r="N120" s="22">
        <v>0</v>
      </c>
      <c r="O120" s="22">
        <v>852.63</v>
      </c>
      <c r="P120" s="24">
        <v>45546</v>
      </c>
      <c r="Q120" s="26">
        <v>5556</v>
      </c>
      <c r="R120" s="13">
        <v>852.63</v>
      </c>
      <c r="S120" s="13">
        <v>0</v>
      </c>
      <c r="T120" s="13">
        <v>852.63</v>
      </c>
      <c r="U120" s="75"/>
      <c r="V120" s="45" t="str">
        <f>VLOOKUP(H120,'CATEGORIZAÇÃO PARA PUBLICAÇÃO'!$A$1:$C$101,3,FALSE)</f>
        <v>PRESTAÇÃO DE SERVIÇOS</v>
      </c>
    </row>
    <row r="121" spans="1:22" s="14" customFormat="1" ht="72" hidden="1" customHeight="1" x14ac:dyDescent="0.25">
      <c r="A121" s="49">
        <v>1441</v>
      </c>
      <c r="B121" s="20">
        <v>1440011</v>
      </c>
      <c r="C121" s="20" t="s">
        <v>517</v>
      </c>
      <c r="D121" s="20" t="s">
        <v>656</v>
      </c>
      <c r="E121" s="64">
        <v>34028316001509</v>
      </c>
      <c r="F121" s="12">
        <f t="shared" si="3"/>
        <v>34028316001509</v>
      </c>
      <c r="G121" s="65" t="s">
        <v>147</v>
      </c>
      <c r="H121" s="20">
        <v>3915</v>
      </c>
      <c r="I121" s="21" t="s">
        <v>148</v>
      </c>
      <c r="J121" s="24">
        <v>45545</v>
      </c>
      <c r="K121" s="20">
        <v>8</v>
      </c>
      <c r="L121" s="22">
        <v>31228.25</v>
      </c>
      <c r="M121" s="22">
        <v>0</v>
      </c>
      <c r="N121" s="22">
        <v>0</v>
      </c>
      <c r="O121" s="22">
        <v>31228.25</v>
      </c>
      <c r="P121" s="24">
        <v>45546</v>
      </c>
      <c r="Q121" s="26">
        <v>5547</v>
      </c>
      <c r="R121" s="13">
        <v>31228.25</v>
      </c>
      <c r="S121" s="13">
        <v>0</v>
      </c>
      <c r="T121" s="13">
        <v>31228.25</v>
      </c>
      <c r="U121" s="75"/>
      <c r="V121" s="45" t="str">
        <f>VLOOKUP(H121,'CATEGORIZAÇÃO PARA PUBLICAÇÃO'!$A$1:$C$101,3,FALSE)</f>
        <v>PRESTAÇÃO DE SERVIÇOS</v>
      </c>
    </row>
    <row r="122" spans="1:22" s="14" customFormat="1" ht="72" hidden="1" customHeight="1" x14ac:dyDescent="0.25">
      <c r="A122" s="49">
        <v>1441</v>
      </c>
      <c r="B122" s="20">
        <v>1440011</v>
      </c>
      <c r="C122" s="20" t="s">
        <v>518</v>
      </c>
      <c r="D122" s="20" t="s">
        <v>656</v>
      </c>
      <c r="E122" s="64">
        <v>8458633000150</v>
      </c>
      <c r="F122" s="12">
        <f t="shared" si="3"/>
        <v>8458633000150</v>
      </c>
      <c r="G122" s="65" t="s">
        <v>149</v>
      </c>
      <c r="H122" s="20">
        <v>3921</v>
      </c>
      <c r="I122" s="21" t="s">
        <v>106</v>
      </c>
      <c r="J122" s="24">
        <v>45545</v>
      </c>
      <c r="K122" s="20">
        <v>8</v>
      </c>
      <c r="L122" s="22">
        <v>831.43</v>
      </c>
      <c r="M122" s="22">
        <v>0</v>
      </c>
      <c r="N122" s="22">
        <v>0</v>
      </c>
      <c r="O122" s="22">
        <v>831.43</v>
      </c>
      <c r="P122" s="24">
        <v>45545</v>
      </c>
      <c r="Q122" s="26">
        <v>5521</v>
      </c>
      <c r="R122" s="13">
        <v>831.43</v>
      </c>
      <c r="S122" s="13">
        <v>0</v>
      </c>
      <c r="T122" s="13">
        <v>831.43</v>
      </c>
      <c r="U122" s="75"/>
      <c r="V122" s="45" t="str">
        <f>VLOOKUP(H122,'CATEGORIZAÇÃO PARA PUBLICAÇÃO'!$A$1:$C$101,3,FALSE)</f>
        <v>PRESTAÇÃO DE SERVIÇOS</v>
      </c>
    </row>
    <row r="123" spans="1:22" s="14" customFormat="1" ht="72" hidden="1" customHeight="1" x14ac:dyDescent="0.25">
      <c r="A123" s="49">
        <v>1441</v>
      </c>
      <c r="B123" s="20">
        <v>1440011</v>
      </c>
      <c r="C123" s="20" t="s">
        <v>518</v>
      </c>
      <c r="D123" s="20" t="s">
        <v>656</v>
      </c>
      <c r="E123" s="64">
        <v>8458633000150</v>
      </c>
      <c r="F123" s="12">
        <f t="shared" si="3"/>
        <v>8458633000150</v>
      </c>
      <c r="G123" s="65" t="s">
        <v>149</v>
      </c>
      <c r="H123" s="20">
        <v>3921</v>
      </c>
      <c r="I123" s="21" t="s">
        <v>106</v>
      </c>
      <c r="J123" s="24">
        <v>45545</v>
      </c>
      <c r="K123" s="20">
        <v>9</v>
      </c>
      <c r="L123" s="22">
        <v>831.43</v>
      </c>
      <c r="M123" s="22">
        <v>0</v>
      </c>
      <c r="N123" s="22">
        <v>0</v>
      </c>
      <c r="O123" s="22">
        <v>831.43</v>
      </c>
      <c r="P123" s="24">
        <v>45546</v>
      </c>
      <c r="Q123" s="26">
        <v>5546</v>
      </c>
      <c r="R123" s="13">
        <v>831.43</v>
      </c>
      <c r="S123" s="13">
        <v>0</v>
      </c>
      <c r="T123" s="13">
        <v>831.43</v>
      </c>
      <c r="U123" s="75"/>
      <c r="V123" s="45" t="str">
        <f>VLOOKUP(H123,'CATEGORIZAÇÃO PARA PUBLICAÇÃO'!$A$1:$C$101,3,FALSE)</f>
        <v>PRESTAÇÃO DE SERVIÇOS</v>
      </c>
    </row>
    <row r="124" spans="1:22" s="14" customFormat="1" ht="72" hidden="1" customHeight="1" x14ac:dyDescent="0.25">
      <c r="A124" s="49">
        <v>1441</v>
      </c>
      <c r="B124" s="20">
        <v>1440011</v>
      </c>
      <c r="C124" s="20" t="s">
        <v>518</v>
      </c>
      <c r="D124" s="20" t="s">
        <v>656</v>
      </c>
      <c r="E124" s="64">
        <v>8458633000150</v>
      </c>
      <c r="F124" s="12">
        <f t="shared" si="3"/>
        <v>8458633000150</v>
      </c>
      <c r="G124" s="65" t="s">
        <v>149</v>
      </c>
      <c r="H124" s="20">
        <v>3921</v>
      </c>
      <c r="I124" s="21" t="s">
        <v>106</v>
      </c>
      <c r="J124" s="24">
        <v>45545</v>
      </c>
      <c r="K124" s="20">
        <v>10</v>
      </c>
      <c r="L124" s="22">
        <v>831.43</v>
      </c>
      <c r="M124" s="22">
        <v>0</v>
      </c>
      <c r="N124" s="22">
        <v>0</v>
      </c>
      <c r="O124" s="22">
        <v>831.43</v>
      </c>
      <c r="P124" s="24">
        <v>45546</v>
      </c>
      <c r="Q124" s="26">
        <v>5545</v>
      </c>
      <c r="R124" s="13">
        <v>831.43</v>
      </c>
      <c r="S124" s="13">
        <v>0</v>
      </c>
      <c r="T124" s="13">
        <v>831.43</v>
      </c>
      <c r="U124" s="75"/>
      <c r="V124" s="45" t="str">
        <f>VLOOKUP(H124,'CATEGORIZAÇÃO PARA PUBLICAÇÃO'!$A$1:$C$101,3,FALSE)</f>
        <v>PRESTAÇÃO DE SERVIÇOS</v>
      </c>
    </row>
    <row r="125" spans="1:22" s="14" customFormat="1" ht="72" hidden="1" customHeight="1" x14ac:dyDescent="0.25">
      <c r="A125" s="49">
        <v>1441</v>
      </c>
      <c r="B125" s="20">
        <v>1440011</v>
      </c>
      <c r="C125" s="20" t="s">
        <v>502</v>
      </c>
      <c r="D125" s="20" t="s">
        <v>656</v>
      </c>
      <c r="E125" s="64">
        <v>34454477000169</v>
      </c>
      <c r="F125" s="12">
        <f t="shared" si="3"/>
        <v>34454477000169</v>
      </c>
      <c r="G125" s="65" t="s">
        <v>157</v>
      </c>
      <c r="H125" s="20">
        <v>3921</v>
      </c>
      <c r="I125" s="21" t="s">
        <v>106</v>
      </c>
      <c r="J125" s="24">
        <v>45545</v>
      </c>
      <c r="K125" s="20">
        <v>10</v>
      </c>
      <c r="L125" s="22">
        <v>3633.68</v>
      </c>
      <c r="M125" s="22">
        <v>0</v>
      </c>
      <c r="N125" s="22">
        <v>0</v>
      </c>
      <c r="O125" s="22">
        <v>3633.68</v>
      </c>
      <c r="P125" s="24">
        <v>45547</v>
      </c>
      <c r="Q125" s="26">
        <v>5569</v>
      </c>
      <c r="R125" s="13">
        <v>3633.68</v>
      </c>
      <c r="S125" s="13">
        <v>0</v>
      </c>
      <c r="T125" s="13">
        <v>3633.68</v>
      </c>
      <c r="U125" s="75"/>
      <c r="V125" s="45" t="str">
        <f>VLOOKUP(H125,'CATEGORIZAÇÃO PARA PUBLICAÇÃO'!$A$1:$C$101,3,FALSE)</f>
        <v>PRESTAÇÃO DE SERVIÇOS</v>
      </c>
    </row>
    <row r="126" spans="1:22" s="14" customFormat="1" ht="72" hidden="1" customHeight="1" x14ac:dyDescent="0.25">
      <c r="A126" s="49">
        <v>1441</v>
      </c>
      <c r="B126" s="20">
        <v>1440011</v>
      </c>
      <c r="C126" s="20" t="s">
        <v>503</v>
      </c>
      <c r="D126" s="20" t="s">
        <v>656</v>
      </c>
      <c r="E126" s="64">
        <v>5340639000130</v>
      </c>
      <c r="F126" s="12">
        <f t="shared" si="3"/>
        <v>5340639000130</v>
      </c>
      <c r="G126" s="65" t="s">
        <v>158</v>
      </c>
      <c r="H126" s="20">
        <v>3987</v>
      </c>
      <c r="I126" s="21" t="s">
        <v>107</v>
      </c>
      <c r="J126" s="24">
        <v>45545</v>
      </c>
      <c r="K126" s="20">
        <v>10</v>
      </c>
      <c r="L126" s="22">
        <v>10358.59</v>
      </c>
      <c r="M126" s="22">
        <v>0</v>
      </c>
      <c r="N126" s="22">
        <v>0</v>
      </c>
      <c r="O126" s="22">
        <v>10358.59</v>
      </c>
      <c r="P126" s="24">
        <v>45546</v>
      </c>
      <c r="Q126" s="26">
        <v>5565</v>
      </c>
      <c r="R126" s="13">
        <v>10358.59</v>
      </c>
      <c r="S126" s="13">
        <v>29.54</v>
      </c>
      <c r="T126" s="13">
        <v>10329.049999999999</v>
      </c>
      <c r="U126" s="75"/>
      <c r="V126" s="45" t="str">
        <f>VLOOKUP(H126,'CATEGORIZAÇÃO PARA PUBLICAÇÃO'!$A$1:$C$101,3,FALSE)</f>
        <v>PRESTAÇÃO DE SERVIÇOS</v>
      </c>
    </row>
    <row r="127" spans="1:22" s="14" customFormat="1" ht="72" hidden="1" customHeight="1" x14ac:dyDescent="0.25">
      <c r="A127" s="49">
        <v>1441</v>
      </c>
      <c r="B127" s="20">
        <v>1440011</v>
      </c>
      <c r="C127" s="20" t="s">
        <v>525</v>
      </c>
      <c r="D127" s="20" t="s">
        <v>656</v>
      </c>
      <c r="E127" s="64">
        <v>9037150000144</v>
      </c>
      <c r="F127" s="12">
        <f t="shared" si="3"/>
        <v>9037150000144</v>
      </c>
      <c r="G127" s="65" t="s">
        <v>159</v>
      </c>
      <c r="H127" s="20">
        <v>3921</v>
      </c>
      <c r="I127" s="21" t="s">
        <v>106</v>
      </c>
      <c r="J127" s="24">
        <v>45545</v>
      </c>
      <c r="K127" s="20">
        <v>8</v>
      </c>
      <c r="L127" s="22">
        <v>16629.39</v>
      </c>
      <c r="M127" s="22">
        <v>385.8</v>
      </c>
      <c r="N127" s="22">
        <v>0</v>
      </c>
      <c r="O127" s="22">
        <v>16243.59</v>
      </c>
      <c r="P127" s="24">
        <v>45546</v>
      </c>
      <c r="Q127" s="26">
        <v>5552</v>
      </c>
      <c r="R127" s="13">
        <v>16243.59</v>
      </c>
      <c r="S127" s="13">
        <v>0</v>
      </c>
      <c r="T127" s="13">
        <v>16243.59</v>
      </c>
      <c r="U127" s="75"/>
      <c r="V127" s="45" t="str">
        <f>VLOOKUP(H127,'CATEGORIZAÇÃO PARA PUBLICAÇÃO'!$A$1:$C$101,3,FALSE)</f>
        <v>PRESTAÇÃO DE SERVIÇOS</v>
      </c>
    </row>
    <row r="128" spans="1:22" s="14" customFormat="1" ht="72" hidden="1" customHeight="1" x14ac:dyDescent="0.25">
      <c r="A128" s="49">
        <v>1441</v>
      </c>
      <c r="B128" s="20">
        <v>1440011</v>
      </c>
      <c r="C128" s="20" t="s">
        <v>536</v>
      </c>
      <c r="D128" s="20" t="s">
        <v>656</v>
      </c>
      <c r="E128" s="64">
        <v>33683111000107</v>
      </c>
      <c r="F128" s="12">
        <f t="shared" si="3"/>
        <v>33683111000107</v>
      </c>
      <c r="G128" s="65" t="s">
        <v>169</v>
      </c>
      <c r="H128" s="20">
        <v>4002</v>
      </c>
      <c r="I128" s="21" t="s">
        <v>112</v>
      </c>
      <c r="J128" s="24">
        <v>45545</v>
      </c>
      <c r="K128" s="20">
        <v>8</v>
      </c>
      <c r="L128" s="22">
        <v>111135.54</v>
      </c>
      <c r="M128" s="22">
        <v>0</v>
      </c>
      <c r="N128" s="22">
        <v>0</v>
      </c>
      <c r="O128" s="22">
        <v>111135.54</v>
      </c>
      <c r="P128" s="24">
        <v>45546</v>
      </c>
      <c r="Q128" s="26">
        <v>5549</v>
      </c>
      <c r="R128" s="13">
        <v>111135.54</v>
      </c>
      <c r="S128" s="13">
        <v>5334.51</v>
      </c>
      <c r="T128" s="13">
        <v>105801.03</v>
      </c>
      <c r="U128" s="75"/>
      <c r="V128" s="45" t="str">
        <f>VLOOKUP(H128,'CATEGORIZAÇÃO PARA PUBLICAÇÃO'!$A$1:$C$101,3,FALSE)</f>
        <v>PRESTAÇÃO DE SERVIÇOS</v>
      </c>
    </row>
    <row r="129" spans="1:22" s="14" customFormat="1" ht="72" hidden="1" customHeight="1" x14ac:dyDescent="0.25">
      <c r="A129" s="49">
        <v>1441</v>
      </c>
      <c r="B129" s="20">
        <v>1440011</v>
      </c>
      <c r="C129" s="20" t="s">
        <v>598</v>
      </c>
      <c r="D129" s="20" t="s">
        <v>656</v>
      </c>
      <c r="E129" s="64">
        <v>22884260000100</v>
      </c>
      <c r="F129" s="12">
        <f t="shared" si="3"/>
        <v>22884260000100</v>
      </c>
      <c r="G129" s="65" t="s">
        <v>142</v>
      </c>
      <c r="H129" s="20">
        <v>3921</v>
      </c>
      <c r="I129" s="21" t="s">
        <v>106</v>
      </c>
      <c r="J129" s="24">
        <v>45545</v>
      </c>
      <c r="K129" s="20">
        <v>12</v>
      </c>
      <c r="L129" s="22">
        <v>28374</v>
      </c>
      <c r="M129" s="22">
        <v>1573.38</v>
      </c>
      <c r="N129" s="22">
        <v>0</v>
      </c>
      <c r="O129" s="22">
        <v>26800.62</v>
      </c>
      <c r="P129" s="24">
        <v>45547</v>
      </c>
      <c r="Q129" s="26">
        <v>5604</v>
      </c>
      <c r="R129" s="13">
        <v>26800.62</v>
      </c>
      <c r="S129" s="13">
        <v>0</v>
      </c>
      <c r="T129" s="13">
        <v>26800.62</v>
      </c>
      <c r="U129" s="75"/>
      <c r="V129" s="45" t="str">
        <f>VLOOKUP(H129,'CATEGORIZAÇÃO PARA PUBLICAÇÃO'!$A$1:$C$101,3,FALSE)</f>
        <v>PRESTAÇÃO DE SERVIÇOS</v>
      </c>
    </row>
    <row r="130" spans="1:22" s="14" customFormat="1" ht="72" hidden="1" customHeight="1" x14ac:dyDescent="0.25">
      <c r="A130" s="49">
        <v>1441</v>
      </c>
      <c r="B130" s="20">
        <v>1440011</v>
      </c>
      <c r="C130" s="20" t="s">
        <v>599</v>
      </c>
      <c r="D130" s="20" t="s">
        <v>656</v>
      </c>
      <c r="E130" s="64">
        <v>22884260000100</v>
      </c>
      <c r="F130" s="12">
        <f t="shared" si="3"/>
        <v>22884260000100</v>
      </c>
      <c r="G130" s="65" t="s">
        <v>142</v>
      </c>
      <c r="H130" s="20">
        <v>3922</v>
      </c>
      <c r="I130" s="21" t="s">
        <v>62</v>
      </c>
      <c r="J130" s="24">
        <v>45545</v>
      </c>
      <c r="K130" s="20">
        <v>11</v>
      </c>
      <c r="L130" s="22">
        <v>4000</v>
      </c>
      <c r="M130" s="22">
        <v>0</v>
      </c>
      <c r="N130" s="22">
        <v>0</v>
      </c>
      <c r="O130" s="22">
        <v>4000</v>
      </c>
      <c r="P130" s="24">
        <v>45547</v>
      </c>
      <c r="Q130" s="26">
        <v>5605</v>
      </c>
      <c r="R130" s="13">
        <v>4000</v>
      </c>
      <c r="S130" s="13">
        <v>0</v>
      </c>
      <c r="T130" s="13">
        <v>4000</v>
      </c>
      <c r="U130" s="75"/>
      <c r="V130" s="45" t="str">
        <f>VLOOKUP(H130,'CATEGORIZAÇÃO PARA PUBLICAÇÃO'!$A$1:$C$101,3,FALSE)</f>
        <v>PRESTAÇÃO DE SERVIÇOS</v>
      </c>
    </row>
    <row r="131" spans="1:22" s="14" customFormat="1" ht="72" hidden="1" customHeight="1" x14ac:dyDescent="0.25">
      <c r="A131" s="49">
        <v>1441</v>
      </c>
      <c r="B131" s="20">
        <v>1440011</v>
      </c>
      <c r="C131" s="20" t="s">
        <v>600</v>
      </c>
      <c r="D131" s="20" t="s">
        <v>656</v>
      </c>
      <c r="E131" s="64">
        <v>7346326000114</v>
      </c>
      <c r="F131" s="12">
        <f t="shared" si="3"/>
        <v>7346326000114</v>
      </c>
      <c r="G131" s="65" t="s">
        <v>233</v>
      </c>
      <c r="H131" s="20">
        <v>4002</v>
      </c>
      <c r="I131" s="21" t="s">
        <v>112</v>
      </c>
      <c r="J131" s="24">
        <v>45545</v>
      </c>
      <c r="K131" s="20">
        <v>7</v>
      </c>
      <c r="L131" s="22">
        <v>233958.78</v>
      </c>
      <c r="M131" s="22">
        <v>0</v>
      </c>
      <c r="N131" s="22">
        <v>0</v>
      </c>
      <c r="O131" s="22">
        <v>233958.78</v>
      </c>
      <c r="P131" s="24">
        <v>45546</v>
      </c>
      <c r="Q131" s="26">
        <v>5548</v>
      </c>
      <c r="R131" s="13">
        <v>233958.78</v>
      </c>
      <c r="S131" s="13">
        <v>11230.02</v>
      </c>
      <c r="T131" s="13">
        <v>222728.76</v>
      </c>
      <c r="U131" s="75"/>
      <c r="V131" s="45" t="str">
        <f>VLOOKUP(H131,'CATEGORIZAÇÃO PARA PUBLICAÇÃO'!$A$1:$C$101,3,FALSE)</f>
        <v>PRESTAÇÃO DE SERVIÇOS</v>
      </c>
    </row>
    <row r="132" spans="1:22" s="14" customFormat="1" ht="72" hidden="1" customHeight="1" x14ac:dyDescent="0.25">
      <c r="A132" s="49">
        <v>1441</v>
      </c>
      <c r="B132" s="20">
        <v>1440011</v>
      </c>
      <c r="C132" s="20" t="s">
        <v>604</v>
      </c>
      <c r="D132" s="20" t="s">
        <v>656</v>
      </c>
      <c r="E132" s="64">
        <v>40119130000162</v>
      </c>
      <c r="F132" s="12">
        <f t="shared" ref="F132:F163" si="4">IF(E132&lt;=99999999999,CONCATENATE(LEFT(E132,3),".***.***-",RIGHT(E132,2)),E132)</f>
        <v>40119130000162</v>
      </c>
      <c r="G132" s="65" t="s">
        <v>237</v>
      </c>
      <c r="H132" s="20">
        <v>3921</v>
      </c>
      <c r="I132" s="21" t="s">
        <v>106</v>
      </c>
      <c r="J132" s="24">
        <v>45545</v>
      </c>
      <c r="K132" s="20">
        <v>6</v>
      </c>
      <c r="L132" s="22">
        <v>1000</v>
      </c>
      <c r="M132" s="22">
        <v>20.100000000000001</v>
      </c>
      <c r="N132" s="22">
        <v>0</v>
      </c>
      <c r="O132" s="22">
        <v>979.9</v>
      </c>
      <c r="P132" s="24">
        <v>45546</v>
      </c>
      <c r="Q132" s="26">
        <v>5558</v>
      </c>
      <c r="R132" s="13">
        <v>979.9</v>
      </c>
      <c r="S132" s="13">
        <v>0</v>
      </c>
      <c r="T132" s="13">
        <v>979.9</v>
      </c>
      <c r="U132" s="75"/>
      <c r="V132" s="45" t="str">
        <f>VLOOKUP(H132,'CATEGORIZAÇÃO PARA PUBLICAÇÃO'!$A$1:$C$101,3,FALSE)</f>
        <v>PRESTAÇÃO DE SERVIÇOS</v>
      </c>
    </row>
    <row r="133" spans="1:22" s="14" customFormat="1" ht="72" hidden="1" customHeight="1" x14ac:dyDescent="0.25">
      <c r="A133" s="49">
        <v>1441</v>
      </c>
      <c r="B133" s="20">
        <v>1440011</v>
      </c>
      <c r="C133" s="20" t="s">
        <v>637</v>
      </c>
      <c r="D133" s="20" t="s">
        <v>656</v>
      </c>
      <c r="E133" s="64">
        <v>9475334000196</v>
      </c>
      <c r="F133" s="12">
        <f t="shared" si="4"/>
        <v>9475334000196</v>
      </c>
      <c r="G133" s="65" t="s">
        <v>269</v>
      </c>
      <c r="H133" s="20">
        <v>3999</v>
      </c>
      <c r="I133" s="21" t="s">
        <v>105</v>
      </c>
      <c r="J133" s="24">
        <v>45545</v>
      </c>
      <c r="K133" s="20">
        <v>8</v>
      </c>
      <c r="L133" s="22">
        <v>1208</v>
      </c>
      <c r="M133" s="22">
        <v>0</v>
      </c>
      <c r="N133" s="22">
        <v>0</v>
      </c>
      <c r="O133" s="22">
        <v>1208</v>
      </c>
      <c r="P133" s="24">
        <v>45545</v>
      </c>
      <c r="Q133" s="26">
        <v>5522</v>
      </c>
      <c r="R133" s="13">
        <v>1208</v>
      </c>
      <c r="S133" s="13">
        <v>57.98</v>
      </c>
      <c r="T133" s="13">
        <v>1150.02</v>
      </c>
      <c r="U133" s="75"/>
      <c r="V133" s="45" t="str">
        <f>VLOOKUP(H133,'CATEGORIZAÇÃO PARA PUBLICAÇÃO'!$A$1:$C$101,3,FALSE)</f>
        <v>PRESTAÇÃO DE SERVIÇOS</v>
      </c>
    </row>
    <row r="134" spans="1:22" s="14" customFormat="1" ht="72" hidden="1" customHeight="1" x14ac:dyDescent="0.25">
      <c r="A134" s="49">
        <v>1441</v>
      </c>
      <c r="B134" s="20">
        <v>1440011</v>
      </c>
      <c r="C134" s="20" t="s">
        <v>641</v>
      </c>
      <c r="D134" s="20" t="s">
        <v>656</v>
      </c>
      <c r="E134" s="64">
        <v>81243735000148</v>
      </c>
      <c r="F134" s="12">
        <f t="shared" si="4"/>
        <v>81243735000148</v>
      </c>
      <c r="G134" s="65" t="s">
        <v>273</v>
      </c>
      <c r="H134" s="20">
        <v>4002</v>
      </c>
      <c r="I134" s="21" t="s">
        <v>112</v>
      </c>
      <c r="J134" s="24">
        <v>45545</v>
      </c>
      <c r="K134" s="20">
        <v>2</v>
      </c>
      <c r="L134" s="22">
        <v>10251.6</v>
      </c>
      <c r="M134" s="22">
        <v>0</v>
      </c>
      <c r="N134" s="22">
        <v>0</v>
      </c>
      <c r="O134" s="22">
        <v>10251.6</v>
      </c>
      <c r="P134" s="24">
        <v>45546</v>
      </c>
      <c r="Q134" s="26">
        <v>5562</v>
      </c>
      <c r="R134" s="13">
        <v>10251.6</v>
      </c>
      <c r="S134" s="13">
        <v>492.08</v>
      </c>
      <c r="T134" s="13">
        <v>9759.52</v>
      </c>
      <c r="U134" s="75"/>
      <c r="V134" s="45" t="str">
        <f>VLOOKUP(H134,'CATEGORIZAÇÃO PARA PUBLICAÇÃO'!$A$1:$C$101,3,FALSE)</f>
        <v>PRESTAÇÃO DE SERVIÇOS</v>
      </c>
    </row>
    <row r="135" spans="1:22" s="14" customFormat="1" ht="72" hidden="1" customHeight="1" x14ac:dyDescent="0.25">
      <c r="A135" s="49">
        <v>1441</v>
      </c>
      <c r="B135" s="20">
        <v>1440011</v>
      </c>
      <c r="C135" s="20" t="s">
        <v>509</v>
      </c>
      <c r="D135" s="20" t="s">
        <v>656</v>
      </c>
      <c r="E135" s="64">
        <v>26179697000101</v>
      </c>
      <c r="F135" s="12">
        <f t="shared" si="4"/>
        <v>26179697000101</v>
      </c>
      <c r="G135" s="65" t="s">
        <v>140</v>
      </c>
      <c r="H135" s="20">
        <v>3987</v>
      </c>
      <c r="I135" s="21" t="s">
        <v>107</v>
      </c>
      <c r="J135" s="24">
        <v>45546</v>
      </c>
      <c r="K135" s="20">
        <v>8</v>
      </c>
      <c r="L135" s="22">
        <v>2210.34</v>
      </c>
      <c r="M135" s="22">
        <v>110.52</v>
      </c>
      <c r="N135" s="22">
        <v>0</v>
      </c>
      <c r="O135" s="22">
        <v>2099.8200000000002</v>
      </c>
      <c r="P135" s="24">
        <v>45552</v>
      </c>
      <c r="Q135" s="26">
        <v>5704</v>
      </c>
      <c r="R135" s="13">
        <v>2099.8200000000002</v>
      </c>
      <c r="S135" s="13">
        <v>106.1</v>
      </c>
      <c r="T135" s="13">
        <v>1993.72</v>
      </c>
      <c r="U135" s="75"/>
      <c r="V135" s="45" t="str">
        <f>VLOOKUP(H135,'CATEGORIZAÇÃO PARA PUBLICAÇÃO'!$A$1:$C$101,3,FALSE)</f>
        <v>PRESTAÇÃO DE SERVIÇOS</v>
      </c>
    </row>
    <row r="136" spans="1:22" s="14" customFormat="1" ht="72" hidden="1" customHeight="1" x14ac:dyDescent="0.25">
      <c r="A136" s="49">
        <v>1441</v>
      </c>
      <c r="B136" s="20">
        <v>1440011</v>
      </c>
      <c r="C136" s="20" t="s">
        <v>516</v>
      </c>
      <c r="D136" s="20" t="s">
        <v>656</v>
      </c>
      <c r="E136" s="64">
        <v>3539398000127</v>
      </c>
      <c r="F136" s="12">
        <f t="shared" si="4"/>
        <v>3539398000127</v>
      </c>
      <c r="G136" s="65" t="s">
        <v>145</v>
      </c>
      <c r="H136" s="20">
        <v>3921</v>
      </c>
      <c r="I136" s="21" t="s">
        <v>106</v>
      </c>
      <c r="J136" s="24">
        <v>45546</v>
      </c>
      <c r="K136" s="20" t="s">
        <v>480</v>
      </c>
      <c r="L136" s="22">
        <v>110.08</v>
      </c>
      <c r="M136" s="22">
        <v>5.5</v>
      </c>
      <c r="N136" s="22">
        <v>0</v>
      </c>
      <c r="O136" s="22">
        <v>104.58</v>
      </c>
      <c r="P136" s="24">
        <v>45552</v>
      </c>
      <c r="Q136" s="26">
        <v>5708</v>
      </c>
      <c r="R136" s="13">
        <v>104.58</v>
      </c>
      <c r="S136" s="13">
        <v>0</v>
      </c>
      <c r="T136" s="13">
        <v>104.58</v>
      </c>
      <c r="U136" s="75" t="s">
        <v>481</v>
      </c>
      <c r="V136" s="45" t="str">
        <f>VLOOKUP(H136,'CATEGORIZAÇÃO PARA PUBLICAÇÃO'!$A$1:$C$101,3,FALSE)</f>
        <v>PRESTAÇÃO DE SERVIÇOS</v>
      </c>
    </row>
    <row r="137" spans="1:22" s="14" customFormat="1" ht="72" hidden="1" customHeight="1" x14ac:dyDescent="0.25">
      <c r="A137" s="49">
        <v>1441</v>
      </c>
      <c r="B137" s="20">
        <v>1440011</v>
      </c>
      <c r="C137" s="20" t="s">
        <v>521</v>
      </c>
      <c r="D137" s="20" t="s">
        <v>656</v>
      </c>
      <c r="E137" s="64">
        <v>21920437000113</v>
      </c>
      <c r="F137" s="12">
        <f t="shared" si="4"/>
        <v>21920437000113</v>
      </c>
      <c r="G137" s="65" t="s">
        <v>152</v>
      </c>
      <c r="H137" s="20">
        <v>3921</v>
      </c>
      <c r="I137" s="21" t="s">
        <v>106</v>
      </c>
      <c r="J137" s="24">
        <v>45546</v>
      </c>
      <c r="K137" s="20">
        <v>9</v>
      </c>
      <c r="L137" s="22">
        <v>1500</v>
      </c>
      <c r="M137" s="22">
        <v>54.15</v>
      </c>
      <c r="N137" s="22">
        <v>0</v>
      </c>
      <c r="O137" s="22">
        <v>1445.85</v>
      </c>
      <c r="P137" s="24">
        <v>45552</v>
      </c>
      <c r="Q137" s="26">
        <v>5710</v>
      </c>
      <c r="R137" s="13">
        <v>1445.85</v>
      </c>
      <c r="S137" s="13">
        <v>0</v>
      </c>
      <c r="T137" s="13">
        <v>1445.85</v>
      </c>
      <c r="U137" s="75"/>
      <c r="V137" s="45" t="str">
        <f>VLOOKUP(H137,'CATEGORIZAÇÃO PARA PUBLICAÇÃO'!$A$1:$C$101,3,FALSE)</f>
        <v>PRESTAÇÃO DE SERVIÇOS</v>
      </c>
    </row>
    <row r="138" spans="1:22" s="14" customFormat="1" ht="72" hidden="1" customHeight="1" x14ac:dyDescent="0.25">
      <c r="A138" s="49">
        <v>1441</v>
      </c>
      <c r="B138" s="20">
        <v>1440011</v>
      </c>
      <c r="C138" s="20" t="s">
        <v>522</v>
      </c>
      <c r="D138" s="20" t="s">
        <v>656</v>
      </c>
      <c r="E138" s="64">
        <v>8103899000180</v>
      </c>
      <c r="F138" s="12">
        <f t="shared" si="4"/>
        <v>8103899000180</v>
      </c>
      <c r="G138" s="65" t="s">
        <v>153</v>
      </c>
      <c r="H138" s="20">
        <v>3931</v>
      </c>
      <c r="I138" s="21" t="s">
        <v>86</v>
      </c>
      <c r="J138" s="24">
        <v>45546</v>
      </c>
      <c r="K138" s="20">
        <v>1</v>
      </c>
      <c r="L138" s="22">
        <v>9000</v>
      </c>
      <c r="M138" s="22">
        <v>0</v>
      </c>
      <c r="N138" s="22">
        <v>0</v>
      </c>
      <c r="O138" s="22">
        <v>9000</v>
      </c>
      <c r="P138" s="24">
        <v>45553</v>
      </c>
      <c r="Q138" s="26">
        <v>5774</v>
      </c>
      <c r="R138" s="13">
        <v>9000</v>
      </c>
      <c r="S138" s="13">
        <v>0</v>
      </c>
      <c r="T138" s="13">
        <v>9000</v>
      </c>
      <c r="U138" s="75"/>
      <c r="V138" s="45" t="str">
        <f>VLOOKUP(H138,'CATEGORIZAÇÃO PARA PUBLICAÇÃO'!$A$1:$C$101,3,FALSE)</f>
        <v>PRESTAÇÃO DE SERVIÇOS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592</v>
      </c>
      <c r="D139" s="20" t="s">
        <v>656</v>
      </c>
      <c r="E139" s="64">
        <v>15210046000102</v>
      </c>
      <c r="F139" s="12">
        <f t="shared" si="4"/>
        <v>15210046000102</v>
      </c>
      <c r="G139" s="65" t="s">
        <v>227</v>
      </c>
      <c r="H139" s="20">
        <v>3920</v>
      </c>
      <c r="I139" s="21" t="s">
        <v>114</v>
      </c>
      <c r="J139" s="24">
        <v>45546</v>
      </c>
      <c r="K139" s="20">
        <v>9</v>
      </c>
      <c r="L139" s="22">
        <v>4388.84</v>
      </c>
      <c r="M139" s="22">
        <v>0</v>
      </c>
      <c r="N139" s="22">
        <v>0</v>
      </c>
      <c r="O139" s="22">
        <v>4388.84</v>
      </c>
      <c r="P139" s="24">
        <v>45547</v>
      </c>
      <c r="Q139" s="26">
        <v>5626</v>
      </c>
      <c r="R139" s="13">
        <v>4388.84</v>
      </c>
      <c r="S139" s="13">
        <v>210.66</v>
      </c>
      <c r="T139" s="13">
        <v>4178.18</v>
      </c>
      <c r="U139" s="75"/>
      <c r="V139" s="45" t="str">
        <f>VLOOKUP(H139,'CATEGORIZAÇÃO PARA PUBLICAÇÃO'!$A$1:$C$101,3,FALSE)</f>
        <v>LOCAÇÕES</v>
      </c>
    </row>
    <row r="140" spans="1:22" s="14" customFormat="1" ht="72" hidden="1" customHeight="1" x14ac:dyDescent="0.25">
      <c r="A140" s="49">
        <v>1441</v>
      </c>
      <c r="B140" s="20">
        <v>1440011</v>
      </c>
      <c r="C140" s="20" t="s">
        <v>603</v>
      </c>
      <c r="D140" s="20" t="s">
        <v>656</v>
      </c>
      <c r="E140" s="64">
        <v>16630743000185</v>
      </c>
      <c r="F140" s="12">
        <f t="shared" si="4"/>
        <v>16630743000185</v>
      </c>
      <c r="G140" s="65" t="s">
        <v>236</v>
      </c>
      <c r="H140" s="20">
        <v>3921</v>
      </c>
      <c r="I140" s="21" t="s">
        <v>106</v>
      </c>
      <c r="J140" s="24">
        <v>45546</v>
      </c>
      <c r="K140" s="20">
        <v>10</v>
      </c>
      <c r="L140" s="22">
        <v>1517.05</v>
      </c>
      <c r="M140" s="22">
        <v>0</v>
      </c>
      <c r="N140" s="22">
        <v>0</v>
      </c>
      <c r="O140" s="22">
        <v>1517.05</v>
      </c>
      <c r="P140" s="24">
        <v>45555</v>
      </c>
      <c r="Q140" s="26">
        <v>5883</v>
      </c>
      <c r="R140" s="13">
        <v>1517.05</v>
      </c>
      <c r="S140" s="13">
        <v>0</v>
      </c>
      <c r="T140" s="13">
        <v>1517.05</v>
      </c>
      <c r="U140" s="75" t="s">
        <v>492</v>
      </c>
      <c r="V140" s="45" t="str">
        <f>VLOOKUP(H140,'CATEGORIZAÇÃO PARA PUBLICAÇÃO'!$A$1:$C$101,3,FALSE)</f>
        <v>PRESTAÇÃO DE SERVIÇOS</v>
      </c>
    </row>
    <row r="141" spans="1:22" s="14" customFormat="1" ht="72" hidden="1" customHeight="1" x14ac:dyDescent="0.25">
      <c r="A141" s="49">
        <v>1441</v>
      </c>
      <c r="B141" s="20">
        <v>1440011</v>
      </c>
      <c r="C141" s="20" t="s">
        <v>645</v>
      </c>
      <c r="D141" s="20" t="s">
        <v>656</v>
      </c>
      <c r="E141" s="64">
        <v>21103315000134</v>
      </c>
      <c r="F141" s="12">
        <f t="shared" si="4"/>
        <v>21103315000134</v>
      </c>
      <c r="G141" s="65" t="s">
        <v>277</v>
      </c>
      <c r="H141" s="20">
        <v>3903</v>
      </c>
      <c r="I141" s="21" t="s">
        <v>61</v>
      </c>
      <c r="J141" s="24">
        <v>45546</v>
      </c>
      <c r="K141" s="20">
        <v>3</v>
      </c>
      <c r="L141" s="22">
        <v>10251.1</v>
      </c>
      <c r="M141" s="22">
        <v>0</v>
      </c>
      <c r="N141" s="22">
        <v>0</v>
      </c>
      <c r="O141" s="22">
        <v>10251.1</v>
      </c>
      <c r="P141" s="24">
        <v>45553</v>
      </c>
      <c r="Q141" s="26">
        <v>5807</v>
      </c>
      <c r="R141" s="66">
        <v>10251.1</v>
      </c>
      <c r="S141" s="66">
        <v>0</v>
      </c>
      <c r="T141" s="66">
        <v>10251.1</v>
      </c>
      <c r="U141" s="75"/>
      <c r="V141" s="45" t="str">
        <f>VLOOKUP(H141,'CATEGORIZAÇÃO PARA PUBLICAÇÃO'!$A$1:$C$101,3,FALSE)</f>
        <v>PRESTAÇÃO DE SERVIÇOS</v>
      </c>
    </row>
    <row r="142" spans="1:22" s="14" customFormat="1" ht="72" customHeight="1" x14ac:dyDescent="0.25">
      <c r="A142" s="49">
        <v>1441</v>
      </c>
      <c r="B142" s="20">
        <v>1440005</v>
      </c>
      <c r="C142" s="20" t="s">
        <v>493</v>
      </c>
      <c r="D142" s="20" t="s">
        <v>656</v>
      </c>
      <c r="E142" s="64">
        <v>201182000169</v>
      </c>
      <c r="F142" s="12">
        <f t="shared" si="4"/>
        <v>201182000169</v>
      </c>
      <c r="G142" s="65" t="s">
        <v>119</v>
      </c>
      <c r="H142" s="20">
        <v>3008</v>
      </c>
      <c r="I142" s="21" t="s">
        <v>120</v>
      </c>
      <c r="J142" s="24">
        <v>45547</v>
      </c>
      <c r="K142" s="20">
        <v>8</v>
      </c>
      <c r="L142" s="22">
        <v>4126</v>
      </c>
      <c r="M142" s="22">
        <v>0</v>
      </c>
      <c r="N142" s="22">
        <v>0</v>
      </c>
      <c r="O142" s="22">
        <v>4126</v>
      </c>
      <c r="P142" s="24">
        <v>45552</v>
      </c>
      <c r="Q142" s="26">
        <v>216</v>
      </c>
      <c r="R142" s="13">
        <v>4126</v>
      </c>
      <c r="S142" s="13">
        <v>0</v>
      </c>
      <c r="T142" s="13">
        <v>4126</v>
      </c>
      <c r="U142" s="75"/>
      <c r="V142" s="45" t="str">
        <f>VLOOKUP(H142,'CATEGORIZAÇÃO PARA PUBLICAÇÃO'!$A$1:$C$101,3,FALSE)</f>
        <v>FORNECIMENTO DE BENS</v>
      </c>
    </row>
    <row r="143" spans="1:22" s="14" customFormat="1" ht="72" customHeight="1" x14ac:dyDescent="0.25">
      <c r="A143" s="49">
        <v>1441</v>
      </c>
      <c r="B143" s="20">
        <v>1440005</v>
      </c>
      <c r="C143" s="20" t="s">
        <v>494</v>
      </c>
      <c r="D143" s="20" t="s">
        <v>656</v>
      </c>
      <c r="E143" s="64">
        <v>58069360000120</v>
      </c>
      <c r="F143" s="12">
        <f t="shared" si="4"/>
        <v>58069360000120</v>
      </c>
      <c r="G143" s="65" t="s">
        <v>121</v>
      </c>
      <c r="H143" s="20">
        <v>4006</v>
      </c>
      <c r="I143" s="21" t="s">
        <v>59</v>
      </c>
      <c r="J143" s="24">
        <v>45547</v>
      </c>
      <c r="K143" s="20">
        <v>2</v>
      </c>
      <c r="L143" s="22">
        <v>6716.43</v>
      </c>
      <c r="M143" s="22">
        <v>0</v>
      </c>
      <c r="N143" s="22">
        <v>0</v>
      </c>
      <c r="O143" s="22">
        <v>6716.43</v>
      </c>
      <c r="P143" s="24">
        <v>45552</v>
      </c>
      <c r="Q143" s="26">
        <v>219</v>
      </c>
      <c r="R143" s="13">
        <v>6716.43</v>
      </c>
      <c r="S143" s="13">
        <v>322.39</v>
      </c>
      <c r="T143" s="13">
        <v>6394.04</v>
      </c>
      <c r="U143" s="75"/>
      <c r="V143" s="45" t="str">
        <f>VLOOKUP(H143,'CATEGORIZAÇÃO PARA PUBLICAÇÃO'!$A$1:$C$101,3,FALSE)</f>
        <v>FORNECIMENTO DE BENS</v>
      </c>
    </row>
    <row r="144" spans="1:22" s="14" customFormat="1" ht="72" customHeight="1" x14ac:dyDescent="0.25">
      <c r="A144" s="49">
        <v>1441</v>
      </c>
      <c r="B144" s="20">
        <v>1440005</v>
      </c>
      <c r="C144" s="20" t="s">
        <v>502</v>
      </c>
      <c r="D144" s="20" t="s">
        <v>656</v>
      </c>
      <c r="E144" s="64">
        <v>17263096000183</v>
      </c>
      <c r="F144" s="12">
        <f t="shared" si="4"/>
        <v>17263096000183</v>
      </c>
      <c r="G144" s="65" t="s">
        <v>131</v>
      </c>
      <c r="H144" s="20">
        <v>5225</v>
      </c>
      <c r="I144" s="21" t="s">
        <v>57</v>
      </c>
      <c r="J144" s="24">
        <v>45547</v>
      </c>
      <c r="K144" s="20">
        <v>1</v>
      </c>
      <c r="L144" s="22">
        <v>7938.21</v>
      </c>
      <c r="M144" s="22">
        <v>0</v>
      </c>
      <c r="N144" s="22">
        <v>0</v>
      </c>
      <c r="O144" s="22">
        <v>7938.21</v>
      </c>
      <c r="P144" s="24">
        <v>45552</v>
      </c>
      <c r="Q144" s="26">
        <v>218</v>
      </c>
      <c r="R144" s="13">
        <v>7938.21</v>
      </c>
      <c r="S144" s="13">
        <v>95.26</v>
      </c>
      <c r="T144" s="13">
        <v>7842.95</v>
      </c>
      <c r="U144" s="75"/>
      <c r="V144" s="45" t="str">
        <f>VLOOKUP(H144,'CATEGORIZAÇÃO PARA PUBLICAÇÃO'!$A$1:$C$101,3,FALSE)</f>
        <v>FORNECIMENTO DE BENS</v>
      </c>
    </row>
    <row r="145" spans="1:22" s="14" customFormat="1" ht="72" customHeight="1" x14ac:dyDescent="0.25">
      <c r="A145" s="49">
        <v>1441</v>
      </c>
      <c r="B145" s="20">
        <v>1440005</v>
      </c>
      <c r="C145" s="20" t="s">
        <v>503</v>
      </c>
      <c r="D145" s="20" t="s">
        <v>656</v>
      </c>
      <c r="E145" s="64">
        <v>17263096000183</v>
      </c>
      <c r="F145" s="12">
        <f t="shared" si="4"/>
        <v>17263096000183</v>
      </c>
      <c r="G145" s="65" t="s">
        <v>131</v>
      </c>
      <c r="H145" s="20">
        <v>3022</v>
      </c>
      <c r="I145" s="21" t="s">
        <v>132</v>
      </c>
      <c r="J145" s="24">
        <v>45547</v>
      </c>
      <c r="K145" s="20">
        <v>1</v>
      </c>
      <c r="L145" s="22">
        <v>3322.74</v>
      </c>
      <c r="M145" s="22">
        <v>0</v>
      </c>
      <c r="N145" s="22">
        <v>0</v>
      </c>
      <c r="O145" s="22">
        <v>3322.74</v>
      </c>
      <c r="P145" s="24">
        <v>45552</v>
      </c>
      <c r="Q145" s="26">
        <v>217</v>
      </c>
      <c r="R145" s="13">
        <v>3322.74</v>
      </c>
      <c r="S145" s="13">
        <v>39.869999999999997</v>
      </c>
      <c r="T145" s="13">
        <v>3282.87</v>
      </c>
      <c r="U145" s="75"/>
      <c r="V145" s="45" t="str">
        <f>VLOOKUP(H145,'CATEGORIZAÇÃO PARA PUBLICAÇÃO'!$A$1:$C$101,3,FALSE)</f>
        <v>FORNECIMENTO DE BENS</v>
      </c>
    </row>
    <row r="146" spans="1:22" s="14" customFormat="1" ht="72" hidden="1" customHeight="1" x14ac:dyDescent="0.25">
      <c r="A146" s="49">
        <v>1441</v>
      </c>
      <c r="B146" s="20">
        <v>1440011</v>
      </c>
      <c r="C146" s="20" t="s">
        <v>508</v>
      </c>
      <c r="D146" s="20" t="s">
        <v>656</v>
      </c>
      <c r="E146" s="64">
        <v>10658360000139</v>
      </c>
      <c r="F146" s="12">
        <f t="shared" si="4"/>
        <v>10658360000139</v>
      </c>
      <c r="G146" s="65" t="s">
        <v>139</v>
      </c>
      <c r="H146" s="20">
        <v>3921</v>
      </c>
      <c r="I146" s="21" t="s">
        <v>106</v>
      </c>
      <c r="J146" s="24">
        <v>45547</v>
      </c>
      <c r="K146" s="20">
        <v>10</v>
      </c>
      <c r="L146" s="22">
        <v>1135.49</v>
      </c>
      <c r="M146" s="22">
        <v>124.9</v>
      </c>
      <c r="N146" s="22">
        <v>0</v>
      </c>
      <c r="O146" s="22">
        <v>1010.59</v>
      </c>
      <c r="P146" s="24">
        <v>45552</v>
      </c>
      <c r="Q146" s="26">
        <v>5643</v>
      </c>
      <c r="R146" s="13">
        <v>1010.59</v>
      </c>
      <c r="S146" s="13">
        <v>54.5</v>
      </c>
      <c r="T146" s="13">
        <v>956.09</v>
      </c>
      <c r="U146" s="75"/>
      <c r="V146" s="45" t="str">
        <f>VLOOKUP(H146,'CATEGORIZAÇÃO PARA PUBLICAÇÃO'!$A$1:$C$101,3,FALSE)</f>
        <v>PRESTAÇÃO DE SERVIÇOS</v>
      </c>
    </row>
    <row r="147" spans="1:22" s="14" customFormat="1" ht="72" hidden="1" customHeight="1" x14ac:dyDescent="0.25">
      <c r="A147" s="49">
        <v>1441</v>
      </c>
      <c r="B147" s="20">
        <v>1440011</v>
      </c>
      <c r="C147" s="20" t="s">
        <v>519</v>
      </c>
      <c r="D147" s="20" t="s">
        <v>656</v>
      </c>
      <c r="E147" s="64">
        <v>28309420000173</v>
      </c>
      <c r="F147" s="12">
        <f t="shared" si="4"/>
        <v>28309420000173</v>
      </c>
      <c r="G147" s="65" t="s">
        <v>150</v>
      </c>
      <c r="H147" s="20">
        <v>3921</v>
      </c>
      <c r="I147" s="21" t="s">
        <v>106</v>
      </c>
      <c r="J147" s="24">
        <v>45547</v>
      </c>
      <c r="K147" s="20">
        <v>10</v>
      </c>
      <c r="L147" s="22">
        <v>1582.52</v>
      </c>
      <c r="M147" s="22">
        <v>31.13</v>
      </c>
      <c r="N147" s="22">
        <v>0</v>
      </c>
      <c r="O147" s="22">
        <v>1551.3899999999999</v>
      </c>
      <c r="P147" s="24">
        <v>45553</v>
      </c>
      <c r="Q147" s="26">
        <v>5805</v>
      </c>
      <c r="R147" s="13">
        <v>1551.39</v>
      </c>
      <c r="S147" s="13">
        <v>0</v>
      </c>
      <c r="T147" s="13">
        <v>1551.39</v>
      </c>
      <c r="U147" s="75"/>
      <c r="V147" s="45" t="str">
        <f>VLOOKUP(H147,'CATEGORIZAÇÃO PARA PUBLICAÇÃO'!$A$1:$C$101,3,FALSE)</f>
        <v>PRESTAÇÃO DE SERVIÇOS</v>
      </c>
    </row>
    <row r="148" spans="1:22" s="14" customFormat="1" ht="72" hidden="1" customHeight="1" x14ac:dyDescent="0.25">
      <c r="A148" s="49">
        <v>1441</v>
      </c>
      <c r="B148" s="20">
        <v>1440011</v>
      </c>
      <c r="C148" s="20" t="s">
        <v>524</v>
      </c>
      <c r="D148" s="20" t="s">
        <v>656</v>
      </c>
      <c r="E148" s="64">
        <v>14111321000178</v>
      </c>
      <c r="F148" s="12">
        <f t="shared" si="4"/>
        <v>14111321000178</v>
      </c>
      <c r="G148" s="65" t="s">
        <v>156</v>
      </c>
      <c r="H148" s="20">
        <v>3921</v>
      </c>
      <c r="I148" s="21" t="s">
        <v>106</v>
      </c>
      <c r="J148" s="24">
        <v>45547</v>
      </c>
      <c r="K148" s="20">
        <v>9</v>
      </c>
      <c r="L148" s="22">
        <v>1179.3499999999999</v>
      </c>
      <c r="M148" s="22">
        <v>58.97</v>
      </c>
      <c r="N148" s="22">
        <v>0</v>
      </c>
      <c r="O148" s="22">
        <v>1120.3799999999999</v>
      </c>
      <c r="P148" s="24">
        <v>45555</v>
      </c>
      <c r="Q148" s="26">
        <v>5884</v>
      </c>
      <c r="R148" s="13">
        <v>1120.3800000000001</v>
      </c>
      <c r="S148" s="13">
        <v>0</v>
      </c>
      <c r="T148" s="13">
        <v>1120.3800000000001</v>
      </c>
      <c r="U148" s="75" t="s">
        <v>492</v>
      </c>
      <c r="V148" s="45" t="str">
        <f>VLOOKUP(H148,'CATEGORIZAÇÃO PARA PUBLICAÇÃO'!$A$1:$C$101,3,FALSE)</f>
        <v>PRESTAÇÃO DE SERVIÇOS</v>
      </c>
    </row>
    <row r="149" spans="1:22" s="14" customFormat="1" ht="72" hidden="1" customHeight="1" x14ac:dyDescent="0.25">
      <c r="A149" s="49">
        <v>1441</v>
      </c>
      <c r="B149" s="20">
        <v>1440011</v>
      </c>
      <c r="C149" s="20" t="s">
        <v>638</v>
      </c>
      <c r="D149" s="20" t="s">
        <v>656</v>
      </c>
      <c r="E149" s="64">
        <v>16636540000104</v>
      </c>
      <c r="F149" s="12">
        <f t="shared" si="4"/>
        <v>16636540000104</v>
      </c>
      <c r="G149" s="65" t="s">
        <v>168</v>
      </c>
      <c r="H149" s="20">
        <v>4003</v>
      </c>
      <c r="I149" s="21" t="s">
        <v>110</v>
      </c>
      <c r="J149" s="24">
        <v>45547</v>
      </c>
      <c r="K149" s="20">
        <v>8</v>
      </c>
      <c r="L149" s="22">
        <v>2471.7399999999998</v>
      </c>
      <c r="M149" s="22">
        <v>61.79</v>
      </c>
      <c r="N149" s="22">
        <v>0</v>
      </c>
      <c r="O149" s="22">
        <v>2409.9499999999998</v>
      </c>
      <c r="P149" s="24">
        <v>45547</v>
      </c>
      <c r="Q149" s="26">
        <v>5567</v>
      </c>
      <c r="R149" s="13">
        <v>2409.9500000000003</v>
      </c>
      <c r="S149" s="13">
        <v>118.65</v>
      </c>
      <c r="T149" s="13">
        <v>2291.3000000000002</v>
      </c>
      <c r="U149" s="75"/>
      <c r="V149" s="45" t="str">
        <f>VLOOKUP(H149,'CATEGORIZAÇÃO PARA PUBLICAÇÃO'!$A$1:$C$101,3,FALSE)</f>
        <v>PRESTAÇÃO DE SERVIÇOS</v>
      </c>
    </row>
    <row r="150" spans="1:22" s="14" customFormat="1" ht="72" hidden="1" customHeight="1" x14ac:dyDescent="0.25">
      <c r="A150" s="49">
        <v>1441</v>
      </c>
      <c r="B150" s="20">
        <v>1440011</v>
      </c>
      <c r="C150" s="20" t="s">
        <v>651</v>
      </c>
      <c r="D150" s="20" t="s">
        <v>656</v>
      </c>
      <c r="E150" s="64">
        <v>21920437000113</v>
      </c>
      <c r="F150" s="12">
        <f t="shared" si="4"/>
        <v>21920437000113</v>
      </c>
      <c r="G150" s="65" t="s">
        <v>152</v>
      </c>
      <c r="H150" s="20">
        <v>3921</v>
      </c>
      <c r="I150" s="21" t="s">
        <v>106</v>
      </c>
      <c r="J150" s="24">
        <v>45547</v>
      </c>
      <c r="K150" s="20">
        <v>3</v>
      </c>
      <c r="L150" s="22">
        <v>846</v>
      </c>
      <c r="M150" s="22">
        <v>30.54</v>
      </c>
      <c r="N150" s="22">
        <v>0</v>
      </c>
      <c r="O150" s="22">
        <v>815.46</v>
      </c>
      <c r="P150" s="24">
        <v>45552</v>
      </c>
      <c r="Q150" s="26">
        <v>5713</v>
      </c>
      <c r="R150" s="13">
        <v>815.46</v>
      </c>
      <c r="S150" s="13">
        <v>0</v>
      </c>
      <c r="T150" s="13">
        <v>815.46</v>
      </c>
      <c r="U150" s="75"/>
      <c r="V150" s="45" t="str">
        <f>VLOOKUP(H150,'CATEGORIZAÇÃO PARA PUBLICAÇÃO'!$A$1:$C$101,3,FALSE)</f>
        <v>PRESTAÇÃO DE SERVIÇOS</v>
      </c>
    </row>
    <row r="151" spans="1:22" s="14" customFormat="1" ht="72" customHeight="1" x14ac:dyDescent="0.25">
      <c r="A151" s="49">
        <v>1441</v>
      </c>
      <c r="B151" s="20">
        <v>1440005</v>
      </c>
      <c r="C151" s="20" t="s">
        <v>499</v>
      </c>
      <c r="D151" s="20" t="s">
        <v>656</v>
      </c>
      <c r="E151" s="64">
        <v>26759927000101</v>
      </c>
      <c r="F151" s="12">
        <f t="shared" si="4"/>
        <v>26759927000101</v>
      </c>
      <c r="G151" s="65" t="s">
        <v>122</v>
      </c>
      <c r="H151" s="20">
        <v>3017</v>
      </c>
      <c r="I151" s="21" t="s">
        <v>123</v>
      </c>
      <c r="J151" s="24">
        <v>45552</v>
      </c>
      <c r="K151" s="20">
        <v>5</v>
      </c>
      <c r="L151" s="22">
        <v>27370</v>
      </c>
      <c r="M151" s="22">
        <v>0</v>
      </c>
      <c r="N151" s="22">
        <v>0</v>
      </c>
      <c r="O151" s="22">
        <v>27370</v>
      </c>
      <c r="P151" s="24">
        <v>45552</v>
      </c>
      <c r="Q151" s="26">
        <v>221</v>
      </c>
      <c r="R151" s="13">
        <v>27370</v>
      </c>
      <c r="S151" s="13">
        <v>0</v>
      </c>
      <c r="T151" s="13">
        <v>27370</v>
      </c>
      <c r="U151" s="75"/>
      <c r="V151" s="45" t="str">
        <f>VLOOKUP(H151,'CATEGORIZAÇÃO PARA PUBLICAÇÃO'!$A$1:$C$101,3,FALSE)</f>
        <v>FORNECIMENTO DE BENS</v>
      </c>
    </row>
    <row r="152" spans="1:22" s="14" customFormat="1" ht="72" customHeight="1" x14ac:dyDescent="0.25">
      <c r="A152" s="49">
        <v>1441</v>
      </c>
      <c r="B152" s="20">
        <v>1440005</v>
      </c>
      <c r="C152" s="20" t="s">
        <v>500</v>
      </c>
      <c r="D152" s="20" t="s">
        <v>656</v>
      </c>
      <c r="E152" s="64">
        <v>17138140000123</v>
      </c>
      <c r="F152" s="12">
        <f t="shared" si="4"/>
        <v>17138140000123</v>
      </c>
      <c r="G152" s="65" t="s">
        <v>129</v>
      </c>
      <c r="H152" s="20">
        <v>3008</v>
      </c>
      <c r="I152" s="21" t="s">
        <v>120</v>
      </c>
      <c r="J152" s="24">
        <v>45552</v>
      </c>
      <c r="K152" s="20">
        <v>1</v>
      </c>
      <c r="L152" s="22">
        <v>24000</v>
      </c>
      <c r="M152" s="22">
        <v>0</v>
      </c>
      <c r="N152" s="22">
        <v>0</v>
      </c>
      <c r="O152" s="22">
        <v>24000</v>
      </c>
      <c r="P152" s="24">
        <v>45552</v>
      </c>
      <c r="Q152" s="26">
        <v>220</v>
      </c>
      <c r="R152" s="13">
        <v>24000</v>
      </c>
      <c r="S152" s="13">
        <v>288</v>
      </c>
      <c r="T152" s="13">
        <v>23712</v>
      </c>
      <c r="U152" s="75"/>
      <c r="V152" s="45" t="str">
        <f>VLOOKUP(H152,'CATEGORIZAÇÃO PARA PUBLICAÇÃO'!$A$1:$C$101,3,FALSE)</f>
        <v>FORNECIMENTO DE BENS</v>
      </c>
    </row>
    <row r="153" spans="1:22" s="14" customFormat="1" ht="72" hidden="1" customHeight="1" x14ac:dyDescent="0.25">
      <c r="A153" s="49">
        <v>1441</v>
      </c>
      <c r="B153" s="20">
        <v>1440011</v>
      </c>
      <c r="C153" s="20" t="s">
        <v>529</v>
      </c>
      <c r="D153" s="20" t="s">
        <v>656</v>
      </c>
      <c r="E153" s="64">
        <v>46019498000135</v>
      </c>
      <c r="F153" s="12">
        <f t="shared" si="4"/>
        <v>46019498000135</v>
      </c>
      <c r="G153" s="65" t="s">
        <v>162</v>
      </c>
      <c r="H153" s="20">
        <v>4002</v>
      </c>
      <c r="I153" s="21" t="s">
        <v>112</v>
      </c>
      <c r="J153" s="24">
        <v>45552</v>
      </c>
      <c r="K153" s="20">
        <v>20</v>
      </c>
      <c r="L153" s="22">
        <v>6854.22</v>
      </c>
      <c r="M153" s="22">
        <v>0</v>
      </c>
      <c r="N153" s="22">
        <v>0</v>
      </c>
      <c r="O153" s="22">
        <v>6854.22</v>
      </c>
      <c r="P153" s="24">
        <v>45552</v>
      </c>
      <c r="Q153" s="26">
        <v>5727</v>
      </c>
      <c r="R153" s="13">
        <v>6854.22</v>
      </c>
      <c r="S153" s="13">
        <v>329</v>
      </c>
      <c r="T153" s="13">
        <v>6525.22</v>
      </c>
      <c r="U153" s="75"/>
      <c r="V153" s="45" t="str">
        <f>VLOOKUP(H153,'CATEGORIZAÇÃO PARA PUBLICAÇÃO'!$A$1:$C$101,3,FALSE)</f>
        <v>PRESTAÇÃO DE SERVIÇOS</v>
      </c>
    </row>
    <row r="154" spans="1:22" s="14" customFormat="1" ht="72" hidden="1" customHeight="1" x14ac:dyDescent="0.25">
      <c r="A154" s="49">
        <v>1441</v>
      </c>
      <c r="B154" s="20">
        <v>1440011</v>
      </c>
      <c r="C154" s="20" t="s">
        <v>530</v>
      </c>
      <c r="D154" s="20" t="s">
        <v>656</v>
      </c>
      <c r="E154" s="64">
        <v>42563692000126</v>
      </c>
      <c r="F154" s="12">
        <f t="shared" si="4"/>
        <v>42563692000126</v>
      </c>
      <c r="G154" s="65" t="s">
        <v>163</v>
      </c>
      <c r="H154" s="20">
        <v>4004</v>
      </c>
      <c r="I154" s="21" t="s">
        <v>113</v>
      </c>
      <c r="J154" s="24">
        <v>45552</v>
      </c>
      <c r="K154" s="20">
        <v>7</v>
      </c>
      <c r="L154" s="22">
        <v>13.21</v>
      </c>
      <c r="M154" s="22">
        <v>0.33</v>
      </c>
      <c r="N154" s="22">
        <v>0</v>
      </c>
      <c r="O154" s="22">
        <v>12.88</v>
      </c>
      <c r="P154" s="24">
        <v>45553</v>
      </c>
      <c r="Q154" s="26">
        <v>5803</v>
      </c>
      <c r="R154" s="13">
        <v>12.88</v>
      </c>
      <c r="S154" s="13">
        <v>0.63</v>
      </c>
      <c r="T154" s="13">
        <v>12.25</v>
      </c>
      <c r="U154" s="75"/>
      <c r="V154" s="45" t="str">
        <f>VLOOKUP(H154,'CATEGORIZAÇÃO PARA PUBLICAÇÃO'!$A$1:$C$101,3,FALSE)</f>
        <v>PRESTAÇÃO DE SERVIÇOS</v>
      </c>
    </row>
    <row r="155" spans="1:22" s="14" customFormat="1" ht="72" hidden="1" customHeight="1" x14ac:dyDescent="0.25">
      <c r="A155" s="49">
        <v>1441</v>
      </c>
      <c r="B155" s="20">
        <v>1440011</v>
      </c>
      <c r="C155" s="20" t="s">
        <v>532</v>
      </c>
      <c r="D155" s="20" t="s">
        <v>656</v>
      </c>
      <c r="E155" s="64">
        <v>7403266000124</v>
      </c>
      <c r="F155" s="12">
        <f t="shared" si="4"/>
        <v>7403266000124</v>
      </c>
      <c r="G155" s="65" t="s">
        <v>165</v>
      </c>
      <c r="H155" s="20">
        <v>4002</v>
      </c>
      <c r="I155" s="21" t="s">
        <v>112</v>
      </c>
      <c r="J155" s="24">
        <v>45552</v>
      </c>
      <c r="K155" s="20">
        <v>8</v>
      </c>
      <c r="L155" s="22">
        <v>366576.49</v>
      </c>
      <c r="M155" s="22">
        <v>0</v>
      </c>
      <c r="N155" s="22">
        <v>0</v>
      </c>
      <c r="O155" s="22">
        <v>366576.49</v>
      </c>
      <c r="P155" s="24">
        <v>45553</v>
      </c>
      <c r="Q155" s="26">
        <v>5777</v>
      </c>
      <c r="R155" s="13">
        <v>366576.49</v>
      </c>
      <c r="S155" s="13">
        <v>17595.66</v>
      </c>
      <c r="T155" s="13">
        <v>348980.83</v>
      </c>
      <c r="U155" s="75"/>
      <c r="V155" s="45" t="str">
        <f>VLOOKUP(H155,'CATEGORIZAÇÃO PARA PUBLICAÇÃO'!$A$1:$C$101,3,FALSE)</f>
        <v>PRESTAÇÃO DE SERVIÇOS</v>
      </c>
    </row>
    <row r="156" spans="1:22" s="14" customFormat="1" ht="72" customHeight="1" x14ac:dyDescent="0.25">
      <c r="A156" s="49">
        <v>1441</v>
      </c>
      <c r="B156" s="20">
        <v>1440005</v>
      </c>
      <c r="C156" s="20" t="s">
        <v>496</v>
      </c>
      <c r="D156" s="20" t="s">
        <v>656</v>
      </c>
      <c r="E156" s="64">
        <v>13743953000191</v>
      </c>
      <c r="F156" s="12">
        <f t="shared" si="4"/>
        <v>13743953000191</v>
      </c>
      <c r="G156" s="65" t="s">
        <v>124</v>
      </c>
      <c r="H156" s="20">
        <v>3008</v>
      </c>
      <c r="I156" s="21" t="s">
        <v>120</v>
      </c>
      <c r="J156" s="24">
        <v>45553</v>
      </c>
      <c r="K156" s="20">
        <v>4</v>
      </c>
      <c r="L156" s="22">
        <v>984.5</v>
      </c>
      <c r="M156" s="22">
        <v>0</v>
      </c>
      <c r="N156" s="22">
        <v>0</v>
      </c>
      <c r="O156" s="22">
        <v>984.5</v>
      </c>
      <c r="P156" s="24">
        <v>45553</v>
      </c>
      <c r="Q156" s="26">
        <v>222</v>
      </c>
      <c r="R156" s="13">
        <v>984.5</v>
      </c>
      <c r="S156" s="13">
        <v>0</v>
      </c>
      <c r="T156" s="13">
        <v>984.5</v>
      </c>
      <c r="U156" s="75"/>
      <c r="V156" s="45" t="str">
        <f>VLOOKUP(H156,'CATEGORIZAÇÃO PARA PUBLICAÇÃO'!$A$1:$C$101,3,FALSE)</f>
        <v>FORNECIMENTO DE BENS</v>
      </c>
    </row>
    <row r="157" spans="1:22" s="14" customFormat="1" ht="72" customHeight="1" x14ac:dyDescent="0.25">
      <c r="A157" s="49">
        <v>1441</v>
      </c>
      <c r="B157" s="20">
        <v>1440005</v>
      </c>
      <c r="C157" s="20" t="s">
        <v>499</v>
      </c>
      <c r="D157" s="20" t="s">
        <v>656</v>
      </c>
      <c r="E157" s="64">
        <v>26759927000101</v>
      </c>
      <c r="F157" s="12">
        <f t="shared" si="4"/>
        <v>26759927000101</v>
      </c>
      <c r="G157" s="65" t="s">
        <v>122</v>
      </c>
      <c r="H157" s="20">
        <v>3017</v>
      </c>
      <c r="I157" s="21" t="s">
        <v>123</v>
      </c>
      <c r="J157" s="24">
        <v>45553</v>
      </c>
      <c r="K157" s="20">
        <v>6</v>
      </c>
      <c r="L157" s="22">
        <v>76020</v>
      </c>
      <c r="M157" s="22">
        <v>0</v>
      </c>
      <c r="N157" s="22">
        <v>0</v>
      </c>
      <c r="O157" s="22">
        <v>76020</v>
      </c>
      <c r="P157" s="24">
        <v>45555</v>
      </c>
      <c r="Q157" s="26">
        <v>223</v>
      </c>
      <c r="R157" s="13">
        <v>76020</v>
      </c>
      <c r="S157" s="13">
        <v>0</v>
      </c>
      <c r="T157" s="13">
        <v>76020</v>
      </c>
      <c r="U157" s="75"/>
      <c r="V157" s="45" t="str">
        <f>VLOOKUP(H157,'CATEGORIZAÇÃO PARA PUBLICAÇÃO'!$A$1:$C$101,3,FALSE)</f>
        <v>FORNECIMENTO DE BENS</v>
      </c>
    </row>
    <row r="158" spans="1:22" s="14" customFormat="1" ht="72" hidden="1" customHeight="1" x14ac:dyDescent="0.25">
      <c r="A158" s="49">
        <v>1441</v>
      </c>
      <c r="B158" s="20">
        <v>1440006</v>
      </c>
      <c r="C158" s="20" t="s">
        <v>504</v>
      </c>
      <c r="D158" s="20" t="s">
        <v>656</v>
      </c>
      <c r="E158" s="64">
        <v>36593318000170</v>
      </c>
      <c r="F158" s="12">
        <f t="shared" si="4"/>
        <v>36593318000170</v>
      </c>
      <c r="G158" s="65" t="s">
        <v>135</v>
      </c>
      <c r="H158" s="20">
        <v>3948</v>
      </c>
      <c r="I158" s="21" t="s">
        <v>85</v>
      </c>
      <c r="J158" s="24">
        <v>45553</v>
      </c>
      <c r="K158" s="20">
        <v>1</v>
      </c>
      <c r="L158" s="22">
        <v>4000</v>
      </c>
      <c r="M158" s="22">
        <v>80.400000000000006</v>
      </c>
      <c r="N158" s="22">
        <v>0</v>
      </c>
      <c r="O158" s="22">
        <v>3919.6</v>
      </c>
      <c r="P158" s="24">
        <v>45555</v>
      </c>
      <c r="Q158" s="26">
        <v>80</v>
      </c>
      <c r="R158" s="13">
        <v>3919.6</v>
      </c>
      <c r="S158" s="13">
        <v>0</v>
      </c>
      <c r="T158" s="13">
        <v>3919.6</v>
      </c>
      <c r="U158" s="75"/>
      <c r="V158" s="45" t="str">
        <f>VLOOKUP(H158,'CATEGORIZAÇÃO PARA PUBLICAÇÃO'!$A$1:$C$101,3,FALSE)</f>
        <v>PRESTAÇÃO DE SERVIÇOS</v>
      </c>
    </row>
    <row r="159" spans="1:22" s="14" customFormat="1" ht="72" hidden="1" customHeight="1" x14ac:dyDescent="0.25">
      <c r="A159" s="49">
        <v>1441</v>
      </c>
      <c r="B159" s="20">
        <v>1440011</v>
      </c>
      <c r="C159" s="20" t="s">
        <v>510</v>
      </c>
      <c r="D159" s="20" t="s">
        <v>656</v>
      </c>
      <c r="E159" s="64">
        <v>18745455000100</v>
      </c>
      <c r="F159" s="12">
        <f t="shared" si="4"/>
        <v>18745455000100</v>
      </c>
      <c r="G159" s="65" t="s">
        <v>141</v>
      </c>
      <c r="H159" s="20">
        <v>3999</v>
      </c>
      <c r="I159" s="21" t="s">
        <v>105</v>
      </c>
      <c r="J159" s="24">
        <v>45553</v>
      </c>
      <c r="K159" s="20">
        <v>7</v>
      </c>
      <c r="L159" s="22">
        <v>608</v>
      </c>
      <c r="M159" s="22">
        <v>12.16</v>
      </c>
      <c r="N159" s="22">
        <v>0</v>
      </c>
      <c r="O159" s="22">
        <v>595.84</v>
      </c>
      <c r="P159" s="24">
        <v>45559</v>
      </c>
      <c r="Q159" s="26">
        <v>5928</v>
      </c>
      <c r="R159" s="13">
        <v>595.84</v>
      </c>
      <c r="S159" s="13">
        <v>0</v>
      </c>
      <c r="T159" s="13">
        <v>595.84</v>
      </c>
      <c r="U159" s="75"/>
      <c r="V159" s="45" t="str">
        <f>VLOOKUP(H159,'CATEGORIZAÇÃO PARA PUBLICAÇÃO'!$A$1:$C$101,3,FALSE)</f>
        <v>PRESTAÇÃO DE SERVIÇOS</v>
      </c>
    </row>
    <row r="160" spans="1:22" s="14" customFormat="1" ht="72" hidden="1" customHeight="1" x14ac:dyDescent="0.25">
      <c r="A160" s="49">
        <v>1441</v>
      </c>
      <c r="B160" s="20">
        <v>1440011</v>
      </c>
      <c r="C160" s="20" t="s">
        <v>515</v>
      </c>
      <c r="D160" s="20" t="s">
        <v>656</v>
      </c>
      <c r="E160" s="64">
        <v>405867000127</v>
      </c>
      <c r="F160" s="12">
        <f t="shared" si="4"/>
        <v>405867000127</v>
      </c>
      <c r="G160" s="65" t="s">
        <v>144</v>
      </c>
      <c r="H160" s="20">
        <v>3999</v>
      </c>
      <c r="I160" s="21" t="s">
        <v>105</v>
      </c>
      <c r="J160" s="24">
        <v>45553</v>
      </c>
      <c r="K160" s="20">
        <v>15</v>
      </c>
      <c r="L160" s="22">
        <v>7454.54</v>
      </c>
      <c r="M160" s="22">
        <v>372.73</v>
      </c>
      <c r="N160" s="22">
        <v>0</v>
      </c>
      <c r="O160" s="22">
        <v>7081.8099999999995</v>
      </c>
      <c r="P160" s="24">
        <v>45559</v>
      </c>
      <c r="Q160" s="26">
        <v>5919</v>
      </c>
      <c r="R160" s="13">
        <v>7081.8099999999995</v>
      </c>
      <c r="S160" s="13">
        <v>357.82</v>
      </c>
      <c r="T160" s="13">
        <v>6723.99</v>
      </c>
      <c r="U160" s="75"/>
      <c r="V160" s="45" t="str">
        <f>VLOOKUP(H160,'CATEGORIZAÇÃO PARA PUBLICAÇÃO'!$A$1:$C$101,3,FALSE)</f>
        <v>PRESTAÇÃO DE SERVIÇOS</v>
      </c>
    </row>
    <row r="161" spans="1:22" s="14" customFormat="1" ht="72" hidden="1" customHeight="1" x14ac:dyDescent="0.25">
      <c r="A161" s="49">
        <v>1441</v>
      </c>
      <c r="B161" s="20">
        <v>1440011</v>
      </c>
      <c r="C161" s="20" t="s">
        <v>529</v>
      </c>
      <c r="D161" s="20" t="s">
        <v>656</v>
      </c>
      <c r="E161" s="64">
        <v>46019498000135</v>
      </c>
      <c r="F161" s="12">
        <f t="shared" si="4"/>
        <v>46019498000135</v>
      </c>
      <c r="G161" s="65" t="s">
        <v>162</v>
      </c>
      <c r="H161" s="20">
        <v>4002</v>
      </c>
      <c r="I161" s="21" t="s">
        <v>112</v>
      </c>
      <c r="J161" s="24">
        <v>45553</v>
      </c>
      <c r="K161" s="20">
        <v>21</v>
      </c>
      <c r="L161" s="22">
        <v>3102.74</v>
      </c>
      <c r="M161" s="22">
        <v>0</v>
      </c>
      <c r="N161" s="22">
        <v>0</v>
      </c>
      <c r="O161" s="22">
        <v>3102.74</v>
      </c>
      <c r="P161" s="24">
        <v>45558</v>
      </c>
      <c r="Q161" s="26">
        <v>5902</v>
      </c>
      <c r="R161" s="13">
        <v>3102.74</v>
      </c>
      <c r="S161" s="13">
        <v>148.93</v>
      </c>
      <c r="T161" s="13">
        <v>2953.81</v>
      </c>
      <c r="U161" s="75"/>
      <c r="V161" s="45" t="str">
        <f>VLOOKUP(H161,'CATEGORIZAÇÃO PARA PUBLICAÇÃO'!$A$1:$C$101,3,FALSE)</f>
        <v>PRESTAÇÃO DE SERVIÇOS</v>
      </c>
    </row>
    <row r="162" spans="1:22" s="14" customFormat="1" ht="72" hidden="1" customHeight="1" x14ac:dyDescent="0.25">
      <c r="A162" s="49">
        <v>1441</v>
      </c>
      <c r="B162" s="20">
        <v>1440011</v>
      </c>
      <c r="C162" s="20" t="s">
        <v>534</v>
      </c>
      <c r="D162" s="20" t="s">
        <v>656</v>
      </c>
      <c r="E162" s="64">
        <v>16636540000104</v>
      </c>
      <c r="F162" s="12">
        <f t="shared" si="4"/>
        <v>16636540000104</v>
      </c>
      <c r="G162" s="65" t="s">
        <v>168</v>
      </c>
      <c r="H162" s="20">
        <v>4003</v>
      </c>
      <c r="I162" s="21" t="s">
        <v>110</v>
      </c>
      <c r="J162" s="24">
        <v>45553</v>
      </c>
      <c r="K162" s="20">
        <v>9</v>
      </c>
      <c r="L162" s="22">
        <v>721.41</v>
      </c>
      <c r="M162" s="22">
        <v>18.97</v>
      </c>
      <c r="N162" s="22">
        <v>0</v>
      </c>
      <c r="O162" s="22">
        <v>702.43999999999994</v>
      </c>
      <c r="P162" s="24">
        <v>45558</v>
      </c>
      <c r="Q162" s="26">
        <v>5907</v>
      </c>
      <c r="R162" s="13">
        <v>702.44</v>
      </c>
      <c r="S162" s="13">
        <v>34.619999999999997</v>
      </c>
      <c r="T162" s="13">
        <v>667.82</v>
      </c>
      <c r="U162" s="75"/>
      <c r="V162" s="45" t="str">
        <f>VLOOKUP(H162,'CATEGORIZAÇÃO PARA PUBLICAÇÃO'!$A$1:$C$101,3,FALSE)</f>
        <v>PRESTAÇÃO DE SERVIÇOS</v>
      </c>
    </row>
    <row r="163" spans="1:22" s="14" customFormat="1" ht="72" hidden="1" customHeight="1" x14ac:dyDescent="0.25">
      <c r="A163" s="49">
        <v>1441</v>
      </c>
      <c r="B163" s="20">
        <v>1440011</v>
      </c>
      <c r="C163" s="20" t="s">
        <v>535</v>
      </c>
      <c r="D163" s="20" t="s">
        <v>656</v>
      </c>
      <c r="E163" s="64">
        <v>16636540000104</v>
      </c>
      <c r="F163" s="12">
        <f t="shared" si="4"/>
        <v>16636540000104</v>
      </c>
      <c r="G163" s="65" t="s">
        <v>168</v>
      </c>
      <c r="H163" s="20">
        <v>4003</v>
      </c>
      <c r="I163" s="21" t="s">
        <v>110</v>
      </c>
      <c r="J163" s="24">
        <v>45553</v>
      </c>
      <c r="K163" s="20">
        <v>8</v>
      </c>
      <c r="L163" s="22">
        <v>8750.51</v>
      </c>
      <c r="M163" s="22">
        <v>218.76</v>
      </c>
      <c r="N163" s="22">
        <v>0</v>
      </c>
      <c r="O163" s="22">
        <v>8531.75</v>
      </c>
      <c r="P163" s="24">
        <v>45558</v>
      </c>
      <c r="Q163" s="26">
        <v>5905</v>
      </c>
      <c r="R163" s="13">
        <v>8531.75</v>
      </c>
      <c r="S163" s="13">
        <v>420.03</v>
      </c>
      <c r="T163" s="13">
        <v>8111.72</v>
      </c>
      <c r="U163" s="75"/>
      <c r="V163" s="45" t="str">
        <f>VLOOKUP(H163,'CATEGORIZAÇÃO PARA PUBLICAÇÃO'!$A$1:$C$101,3,FALSE)</f>
        <v>PRESTAÇÃO DE SERVIÇOS</v>
      </c>
    </row>
    <row r="164" spans="1:22" s="14" customFormat="1" ht="72" hidden="1" customHeight="1" x14ac:dyDescent="0.25">
      <c r="A164" s="49">
        <v>1441</v>
      </c>
      <c r="B164" s="20">
        <v>1440011</v>
      </c>
      <c r="C164" s="20" t="s">
        <v>600</v>
      </c>
      <c r="D164" s="20" t="s">
        <v>656</v>
      </c>
      <c r="E164" s="64">
        <v>7346326000114</v>
      </c>
      <c r="F164" s="12">
        <f t="shared" ref="F164:F195" si="5">IF(E164&lt;=99999999999,CONCATENATE(LEFT(E164,3),".***.***-",RIGHT(E164,2)),E164)</f>
        <v>7346326000114</v>
      </c>
      <c r="G164" s="65" t="s">
        <v>233</v>
      </c>
      <c r="H164" s="20">
        <v>4002</v>
      </c>
      <c r="I164" s="21" t="s">
        <v>112</v>
      </c>
      <c r="J164" s="24">
        <v>45553</v>
      </c>
      <c r="K164" s="20">
        <v>8</v>
      </c>
      <c r="L164" s="22">
        <v>234066.03</v>
      </c>
      <c r="M164" s="22">
        <v>0</v>
      </c>
      <c r="N164" s="22">
        <v>0</v>
      </c>
      <c r="O164" s="22">
        <v>234066.03</v>
      </c>
      <c r="P164" s="24">
        <v>45559</v>
      </c>
      <c r="Q164" s="26">
        <v>5917</v>
      </c>
      <c r="R164" s="13">
        <v>234066.03</v>
      </c>
      <c r="S164" s="13">
        <v>11235.17</v>
      </c>
      <c r="T164" s="13">
        <v>222830.86</v>
      </c>
      <c r="U164" s="75"/>
      <c r="V164" s="45" t="str">
        <f>VLOOKUP(H164,'CATEGORIZAÇÃO PARA PUBLICAÇÃO'!$A$1:$C$101,3,FALSE)</f>
        <v>PRESTAÇÃO DE SERVIÇOS</v>
      </c>
    </row>
    <row r="165" spans="1:22" s="14" customFormat="1" ht="72" hidden="1" customHeight="1" x14ac:dyDescent="0.25">
      <c r="A165" s="49">
        <v>1441</v>
      </c>
      <c r="B165" s="20">
        <v>1440011</v>
      </c>
      <c r="C165" s="20" t="s">
        <v>639</v>
      </c>
      <c r="D165" s="20" t="s">
        <v>656</v>
      </c>
      <c r="E165" s="64">
        <v>6880466000105</v>
      </c>
      <c r="F165" s="12">
        <f t="shared" si="5"/>
        <v>6880466000105</v>
      </c>
      <c r="G165" s="65" t="s">
        <v>270</v>
      </c>
      <c r="H165" s="20">
        <v>3939</v>
      </c>
      <c r="I165" s="21" t="s">
        <v>271</v>
      </c>
      <c r="J165" s="24">
        <v>45553</v>
      </c>
      <c r="K165" s="20">
        <v>10</v>
      </c>
      <c r="L165" s="22">
        <v>2376</v>
      </c>
      <c r="M165" s="22">
        <v>55.44</v>
      </c>
      <c r="N165" s="22">
        <v>0</v>
      </c>
      <c r="O165" s="22">
        <v>2320.56</v>
      </c>
      <c r="P165" s="24">
        <v>45555</v>
      </c>
      <c r="Q165" s="26">
        <v>5891</v>
      </c>
      <c r="R165" s="13">
        <v>2320.56</v>
      </c>
      <c r="S165" s="13">
        <v>114.07</v>
      </c>
      <c r="T165" s="13">
        <v>2206.4899999999998</v>
      </c>
      <c r="U165" s="75"/>
      <c r="V165" s="45" t="str">
        <f>VLOOKUP(H165,'CATEGORIZAÇÃO PARA PUBLICAÇÃO'!$A$1:$C$101,3,FALSE)</f>
        <v>PRESTAÇÃO DE SERVIÇOS</v>
      </c>
    </row>
    <row r="166" spans="1:22" s="14" customFormat="1" ht="72" hidden="1" customHeight="1" x14ac:dyDescent="0.25">
      <c r="A166" s="49">
        <v>1441</v>
      </c>
      <c r="B166" s="20">
        <v>1440011</v>
      </c>
      <c r="C166" s="20" t="s">
        <v>646</v>
      </c>
      <c r="D166" s="20" t="s">
        <v>656</v>
      </c>
      <c r="E166" s="64">
        <v>1554285000175</v>
      </c>
      <c r="F166" s="12">
        <f t="shared" si="5"/>
        <v>1554285000175</v>
      </c>
      <c r="G166" s="65" t="s">
        <v>278</v>
      </c>
      <c r="H166" s="20">
        <v>4002</v>
      </c>
      <c r="I166" s="21" t="s">
        <v>112</v>
      </c>
      <c r="J166" s="24">
        <v>45553</v>
      </c>
      <c r="K166" s="20">
        <v>1</v>
      </c>
      <c r="L166" s="22">
        <v>1141.8</v>
      </c>
      <c r="M166" s="22">
        <v>0</v>
      </c>
      <c r="N166" s="22">
        <v>0</v>
      </c>
      <c r="O166" s="22">
        <v>1141.8</v>
      </c>
      <c r="P166" s="24">
        <v>45555</v>
      </c>
      <c r="Q166" s="26">
        <v>5889</v>
      </c>
      <c r="R166" s="13">
        <v>1141.8</v>
      </c>
      <c r="S166" s="13">
        <v>53.3</v>
      </c>
      <c r="T166" s="13">
        <v>1088.5</v>
      </c>
      <c r="U166" s="75"/>
      <c r="V166" s="45" t="str">
        <f>VLOOKUP(H166,'CATEGORIZAÇÃO PARA PUBLICAÇÃO'!$A$1:$C$101,3,FALSE)</f>
        <v>PRESTAÇÃO DE SERVIÇOS</v>
      </c>
    </row>
    <row r="167" spans="1:22" s="14" customFormat="1" ht="72" hidden="1" customHeight="1" x14ac:dyDescent="0.25">
      <c r="A167" s="49">
        <v>1441</v>
      </c>
      <c r="B167" s="20">
        <v>1440011</v>
      </c>
      <c r="C167" s="20" t="s">
        <v>653</v>
      </c>
      <c r="D167" s="20" t="s">
        <v>656</v>
      </c>
      <c r="E167" s="64">
        <v>16636540000104</v>
      </c>
      <c r="F167" s="12">
        <f t="shared" si="5"/>
        <v>16636540000104</v>
      </c>
      <c r="G167" s="65" t="s">
        <v>168</v>
      </c>
      <c r="H167" s="20">
        <v>4003</v>
      </c>
      <c r="I167" s="21" t="s">
        <v>110</v>
      </c>
      <c r="J167" s="24">
        <v>45553</v>
      </c>
      <c r="K167" s="20">
        <v>1</v>
      </c>
      <c r="L167" s="22">
        <v>24064.49</v>
      </c>
      <c r="M167" s="22">
        <v>601.61</v>
      </c>
      <c r="N167" s="22">
        <v>0</v>
      </c>
      <c r="O167" s="22">
        <v>23462.880000000001</v>
      </c>
      <c r="P167" s="24">
        <v>45558</v>
      </c>
      <c r="Q167" s="26">
        <v>5903</v>
      </c>
      <c r="R167" s="13">
        <v>23462.880000000001</v>
      </c>
      <c r="S167" s="13">
        <v>1155.0899999999999</v>
      </c>
      <c r="T167" s="13">
        <v>22307.79</v>
      </c>
      <c r="U167" s="75"/>
      <c r="V167" s="45" t="str">
        <f>VLOOKUP(H167,'CATEGORIZAÇÃO PARA PUBLICAÇÃO'!$A$1:$C$101,3,FALSE)</f>
        <v>PRESTAÇÃO DE SERVIÇOS</v>
      </c>
    </row>
    <row r="168" spans="1:22" s="14" customFormat="1" ht="72" customHeight="1" x14ac:dyDescent="0.25">
      <c r="A168" s="49">
        <v>1441</v>
      </c>
      <c r="B168" s="20">
        <v>1440005</v>
      </c>
      <c r="C168" s="20" t="s">
        <v>497</v>
      </c>
      <c r="D168" s="20" t="s">
        <v>656</v>
      </c>
      <c r="E168" s="64">
        <v>7266248000148</v>
      </c>
      <c r="F168" s="12">
        <f t="shared" si="5"/>
        <v>7266248000148</v>
      </c>
      <c r="G168" s="65" t="s">
        <v>125</v>
      </c>
      <c r="H168" s="20">
        <v>3005</v>
      </c>
      <c r="I168" s="21" t="s">
        <v>126</v>
      </c>
      <c r="J168" s="24">
        <v>45554</v>
      </c>
      <c r="K168" s="20">
        <v>2</v>
      </c>
      <c r="L168" s="22">
        <v>6339.37</v>
      </c>
      <c r="M168" s="22">
        <v>0</v>
      </c>
      <c r="N168" s="22">
        <v>0</v>
      </c>
      <c r="O168" s="22">
        <v>6339.37</v>
      </c>
      <c r="P168" s="24">
        <v>45555</v>
      </c>
      <c r="Q168" s="26">
        <v>224</v>
      </c>
      <c r="R168" s="13">
        <v>6339.37</v>
      </c>
      <c r="S168" s="13">
        <v>76.069999999999993</v>
      </c>
      <c r="T168" s="13">
        <v>6263.3</v>
      </c>
      <c r="U168" s="75"/>
      <c r="V168" s="45" t="str">
        <f>VLOOKUP(H168,'CATEGORIZAÇÃO PARA PUBLICAÇÃO'!$A$1:$C$101,3,FALSE)</f>
        <v>FORNECIMENTO DE BENS</v>
      </c>
    </row>
    <row r="169" spans="1:22" s="14" customFormat="1" ht="72" hidden="1" customHeight="1" x14ac:dyDescent="0.25">
      <c r="A169" s="49">
        <v>1441</v>
      </c>
      <c r="B169" s="20">
        <v>1440011</v>
      </c>
      <c r="C169" s="20" t="s">
        <v>519</v>
      </c>
      <c r="D169" s="20" t="s">
        <v>656</v>
      </c>
      <c r="E169" s="64">
        <v>28309420000173</v>
      </c>
      <c r="F169" s="12">
        <f t="shared" si="5"/>
        <v>28309420000173</v>
      </c>
      <c r="G169" s="65" t="s">
        <v>150</v>
      </c>
      <c r="H169" s="20">
        <v>3921</v>
      </c>
      <c r="I169" s="21" t="s">
        <v>106</v>
      </c>
      <c r="J169" s="24">
        <v>45554</v>
      </c>
      <c r="K169" s="20">
        <v>11</v>
      </c>
      <c r="L169" s="22">
        <v>8.6300000000000008</v>
      </c>
      <c r="M169" s="22">
        <v>0.43</v>
      </c>
      <c r="N169" s="22">
        <v>0</v>
      </c>
      <c r="O169" s="22">
        <v>8.2000000000000011</v>
      </c>
      <c r="P169" s="24">
        <v>45559</v>
      </c>
      <c r="Q169" s="26">
        <v>5925</v>
      </c>
      <c r="R169" s="13">
        <v>8.1999999999999993</v>
      </c>
      <c r="S169" s="13">
        <v>0</v>
      </c>
      <c r="T169" s="13">
        <v>8.1999999999999993</v>
      </c>
      <c r="U169" s="75"/>
      <c r="V169" s="45" t="str">
        <f>VLOOKUP(H169,'CATEGORIZAÇÃO PARA PUBLICAÇÃO'!$A$1:$C$101,3,FALSE)</f>
        <v>PRESTAÇÃO DE SERVIÇOS</v>
      </c>
    </row>
    <row r="170" spans="1:22" s="14" customFormat="1" ht="72" hidden="1" customHeight="1" x14ac:dyDescent="0.25">
      <c r="A170" s="49">
        <v>1441</v>
      </c>
      <c r="B170" s="20">
        <v>1440011</v>
      </c>
      <c r="C170" s="20" t="s">
        <v>531</v>
      </c>
      <c r="D170" s="20" t="s">
        <v>656</v>
      </c>
      <c r="E170" s="64">
        <v>3354844000129</v>
      </c>
      <c r="F170" s="12">
        <f t="shared" si="5"/>
        <v>3354844000129</v>
      </c>
      <c r="G170" s="65" t="s">
        <v>164</v>
      </c>
      <c r="H170" s="20">
        <v>4002</v>
      </c>
      <c r="I170" s="21" t="s">
        <v>112</v>
      </c>
      <c r="J170" s="24">
        <v>45554</v>
      </c>
      <c r="K170" s="20">
        <v>8</v>
      </c>
      <c r="L170" s="22">
        <v>128876.5</v>
      </c>
      <c r="M170" s="22">
        <v>0</v>
      </c>
      <c r="N170" s="22">
        <v>0</v>
      </c>
      <c r="O170" s="22">
        <v>128876.5</v>
      </c>
      <c r="P170" s="24">
        <v>45559</v>
      </c>
      <c r="Q170" s="26">
        <v>5939</v>
      </c>
      <c r="R170" s="13">
        <v>128876.5</v>
      </c>
      <c r="S170" s="13">
        <v>6186.07</v>
      </c>
      <c r="T170" s="13">
        <v>122690.43</v>
      </c>
      <c r="U170" s="75"/>
      <c r="V170" s="45" t="str">
        <f>VLOOKUP(H170,'CATEGORIZAÇÃO PARA PUBLICAÇÃO'!$A$1:$C$101,3,FALSE)</f>
        <v>PRESTAÇÃO DE SERVIÇOS</v>
      </c>
    </row>
    <row r="171" spans="1:22" s="14" customFormat="1" ht="72" hidden="1" customHeight="1" x14ac:dyDescent="0.25">
      <c r="A171" s="49">
        <v>1441</v>
      </c>
      <c r="B171" s="20">
        <v>1440011</v>
      </c>
      <c r="C171" s="20" t="s">
        <v>603</v>
      </c>
      <c r="D171" s="20" t="s">
        <v>656</v>
      </c>
      <c r="E171" s="64">
        <v>16630743000185</v>
      </c>
      <c r="F171" s="12">
        <f t="shared" si="5"/>
        <v>16630743000185</v>
      </c>
      <c r="G171" s="65" t="s">
        <v>236</v>
      </c>
      <c r="H171" s="20">
        <v>3921</v>
      </c>
      <c r="I171" s="21" t="s">
        <v>106</v>
      </c>
      <c r="J171" s="24">
        <v>45554</v>
      </c>
      <c r="K171" s="20">
        <v>11</v>
      </c>
      <c r="L171" s="22">
        <v>20100</v>
      </c>
      <c r="M171" s="22">
        <v>0</v>
      </c>
      <c r="N171" s="22">
        <v>0</v>
      </c>
      <c r="O171" s="22">
        <v>20100</v>
      </c>
      <c r="P171" s="24">
        <v>45555</v>
      </c>
      <c r="Q171" s="26">
        <v>5881</v>
      </c>
      <c r="R171" s="13">
        <v>20100</v>
      </c>
      <c r="S171" s="13">
        <v>0</v>
      </c>
      <c r="T171" s="13">
        <v>20100</v>
      </c>
      <c r="U171" s="75"/>
      <c r="V171" s="45" t="str">
        <f>VLOOKUP(H171,'CATEGORIZAÇÃO PARA PUBLICAÇÃO'!$A$1:$C$101,3,FALSE)</f>
        <v>PRESTAÇÃO DE SERVIÇOS</v>
      </c>
    </row>
    <row r="172" spans="1:22" s="14" customFormat="1" ht="72" hidden="1" customHeight="1" x14ac:dyDescent="0.25">
      <c r="A172" s="49">
        <v>1441</v>
      </c>
      <c r="B172" s="20">
        <v>1440011</v>
      </c>
      <c r="C172" s="20" t="s">
        <v>654</v>
      </c>
      <c r="D172" s="20" t="s">
        <v>656</v>
      </c>
      <c r="E172" s="64">
        <v>16636540000104</v>
      </c>
      <c r="F172" s="12">
        <f t="shared" si="5"/>
        <v>16636540000104</v>
      </c>
      <c r="G172" s="65" t="s">
        <v>168</v>
      </c>
      <c r="H172" s="20">
        <v>4003</v>
      </c>
      <c r="I172" s="21" t="s">
        <v>110</v>
      </c>
      <c r="J172" s="24">
        <v>45554</v>
      </c>
      <c r="K172" s="20">
        <v>1</v>
      </c>
      <c r="L172" s="22">
        <v>6147.46</v>
      </c>
      <c r="M172" s="22">
        <v>156.25</v>
      </c>
      <c r="N172" s="22">
        <v>0</v>
      </c>
      <c r="O172" s="22">
        <v>5991.21</v>
      </c>
      <c r="P172" s="24">
        <v>45559</v>
      </c>
      <c r="Q172" s="26">
        <v>5943</v>
      </c>
      <c r="R172" s="13">
        <v>5991.21</v>
      </c>
      <c r="S172" s="13">
        <v>295.10000000000002</v>
      </c>
      <c r="T172" s="13">
        <v>5696.11</v>
      </c>
      <c r="U172" s="75"/>
      <c r="V172" s="45" t="str">
        <f>VLOOKUP(H172,'CATEGORIZAÇÃO PARA PUBLICAÇÃO'!$A$1:$C$101,3,FALSE)</f>
        <v>PRESTAÇÃO DE SERVIÇOS</v>
      </c>
    </row>
    <row r="173" spans="1:22" s="14" customFormat="1" ht="72" customHeight="1" x14ac:dyDescent="0.25">
      <c r="A173" s="49">
        <v>1441</v>
      </c>
      <c r="B173" s="20">
        <v>1440005</v>
      </c>
      <c r="C173" s="20" t="s">
        <v>498</v>
      </c>
      <c r="D173" s="20" t="s">
        <v>656</v>
      </c>
      <c r="E173" s="64">
        <v>20161464000197</v>
      </c>
      <c r="F173" s="12">
        <f t="shared" si="5"/>
        <v>20161464000197</v>
      </c>
      <c r="G173" s="65" t="s">
        <v>127</v>
      </c>
      <c r="H173" s="20">
        <v>3003</v>
      </c>
      <c r="I173" s="21" t="s">
        <v>128</v>
      </c>
      <c r="J173" s="24">
        <v>45555</v>
      </c>
      <c r="K173" s="20">
        <v>3</v>
      </c>
      <c r="L173" s="22">
        <v>75</v>
      </c>
      <c r="M173" s="22">
        <v>0</v>
      </c>
      <c r="N173" s="22">
        <v>0</v>
      </c>
      <c r="O173" s="22">
        <v>75</v>
      </c>
      <c r="P173" s="24">
        <v>45558</v>
      </c>
      <c r="Q173" s="26">
        <v>225</v>
      </c>
      <c r="R173" s="13">
        <v>75</v>
      </c>
      <c r="S173" s="13">
        <v>0.9</v>
      </c>
      <c r="T173" s="13">
        <v>74.099999999999994</v>
      </c>
      <c r="U173" s="75"/>
      <c r="V173" s="45" t="str">
        <f>VLOOKUP(H173,'CATEGORIZAÇÃO PARA PUBLICAÇÃO'!$A$1:$C$101,3,FALSE)</f>
        <v>FORNECIMENTO DE BENS</v>
      </c>
    </row>
    <row r="174" spans="1:22" s="14" customFormat="1" ht="72" hidden="1" customHeight="1" x14ac:dyDescent="0.25">
      <c r="A174" s="49">
        <v>1441</v>
      </c>
      <c r="B174" s="20">
        <v>1440011</v>
      </c>
      <c r="C174" s="20" t="s">
        <v>502</v>
      </c>
      <c r="D174" s="20" t="s">
        <v>656</v>
      </c>
      <c r="E174" s="64">
        <v>34454477000169</v>
      </c>
      <c r="F174" s="12">
        <f t="shared" si="5"/>
        <v>34454477000169</v>
      </c>
      <c r="G174" s="65" t="s">
        <v>157</v>
      </c>
      <c r="H174" s="20">
        <v>3921</v>
      </c>
      <c r="I174" s="21" t="s">
        <v>106</v>
      </c>
      <c r="J174" s="24">
        <v>45555</v>
      </c>
      <c r="K174" s="20" t="s">
        <v>485</v>
      </c>
      <c r="L174" s="22">
        <v>153.44</v>
      </c>
      <c r="M174" s="22">
        <v>0</v>
      </c>
      <c r="N174" s="22">
        <v>0</v>
      </c>
      <c r="O174" s="22">
        <v>153.44</v>
      </c>
      <c r="P174" s="24">
        <v>45559</v>
      </c>
      <c r="Q174" s="26">
        <v>5935</v>
      </c>
      <c r="R174" s="13">
        <v>153.44</v>
      </c>
      <c r="S174" s="13">
        <v>0</v>
      </c>
      <c r="T174" s="13">
        <v>153.44</v>
      </c>
      <c r="U174" s="75" t="s">
        <v>481</v>
      </c>
      <c r="V174" s="45" t="str">
        <f>VLOOKUP(H174,'CATEGORIZAÇÃO PARA PUBLICAÇÃO'!$A$1:$C$101,3,FALSE)</f>
        <v>PRESTAÇÃO DE SERVIÇOS</v>
      </c>
    </row>
    <row r="175" spans="1:22" s="14" customFormat="1" ht="72" hidden="1" customHeight="1" x14ac:dyDescent="0.25">
      <c r="A175" s="49">
        <v>1441</v>
      </c>
      <c r="B175" s="20">
        <v>1440011</v>
      </c>
      <c r="C175" s="20" t="s">
        <v>527</v>
      </c>
      <c r="D175" s="20" t="s">
        <v>656</v>
      </c>
      <c r="E175" s="64">
        <v>7346478000117</v>
      </c>
      <c r="F175" s="12">
        <f t="shared" si="5"/>
        <v>7346478000117</v>
      </c>
      <c r="G175" s="65" t="s">
        <v>161</v>
      </c>
      <c r="H175" s="20">
        <v>3921</v>
      </c>
      <c r="I175" s="21" t="s">
        <v>106</v>
      </c>
      <c r="J175" s="24">
        <v>45555</v>
      </c>
      <c r="K175" s="20">
        <v>3</v>
      </c>
      <c r="L175" s="22">
        <v>34281</v>
      </c>
      <c r="M175" s="22">
        <v>0</v>
      </c>
      <c r="N175" s="22">
        <v>0</v>
      </c>
      <c r="O175" s="22">
        <v>34281</v>
      </c>
      <c r="P175" s="24">
        <v>45559</v>
      </c>
      <c r="Q175" s="26">
        <v>5933</v>
      </c>
      <c r="R175" s="13">
        <v>34281</v>
      </c>
      <c r="S175" s="13">
        <v>1645.49</v>
      </c>
      <c r="T175" s="13">
        <v>32635.51</v>
      </c>
      <c r="U175" s="75"/>
      <c r="V175" s="45" t="str">
        <f>VLOOKUP(H175,'CATEGORIZAÇÃO PARA PUBLICAÇÃO'!$A$1:$C$101,3,FALSE)</f>
        <v>PRESTAÇÃO DE SERVIÇOS</v>
      </c>
    </row>
    <row r="176" spans="1:22" s="14" customFormat="1" ht="72" hidden="1" customHeight="1" x14ac:dyDescent="0.25">
      <c r="A176" s="49">
        <v>1441</v>
      </c>
      <c r="B176" s="20">
        <v>1440011</v>
      </c>
      <c r="C176" s="20" t="s">
        <v>529</v>
      </c>
      <c r="D176" s="20" t="s">
        <v>656</v>
      </c>
      <c r="E176" s="64">
        <v>46019498000135</v>
      </c>
      <c r="F176" s="12">
        <f t="shared" si="5"/>
        <v>46019498000135</v>
      </c>
      <c r="G176" s="65" t="s">
        <v>162</v>
      </c>
      <c r="H176" s="20">
        <v>4002</v>
      </c>
      <c r="I176" s="21" t="s">
        <v>112</v>
      </c>
      <c r="J176" s="24">
        <v>45559</v>
      </c>
      <c r="K176" s="20">
        <v>22</v>
      </c>
      <c r="L176" s="22">
        <v>1679.76</v>
      </c>
      <c r="M176" s="22">
        <v>0</v>
      </c>
      <c r="N176" s="22">
        <v>0</v>
      </c>
      <c r="O176" s="22">
        <v>1679.76</v>
      </c>
      <c r="P176" s="24">
        <v>45559</v>
      </c>
      <c r="Q176" s="26">
        <v>5965</v>
      </c>
      <c r="R176" s="13">
        <v>1679.7600000000002</v>
      </c>
      <c r="S176" s="13">
        <v>80.63</v>
      </c>
      <c r="T176" s="13">
        <v>1599.13</v>
      </c>
      <c r="U176" s="75"/>
      <c r="V176" s="45" t="str">
        <f>VLOOKUP(H176,'CATEGORIZAÇÃO PARA PUBLICAÇÃO'!$A$1:$C$101,3,FALSE)</f>
        <v>PRESTAÇÃO DE SERVIÇOS</v>
      </c>
    </row>
    <row r="177" spans="1:22" s="14" customFormat="1" ht="72" hidden="1" customHeight="1" x14ac:dyDescent="0.25">
      <c r="A177" s="49">
        <v>1441</v>
      </c>
      <c r="B177" s="20">
        <v>1440011</v>
      </c>
      <c r="C177" s="20" t="s">
        <v>520</v>
      </c>
      <c r="D177" s="20" t="s">
        <v>656</v>
      </c>
      <c r="E177" s="64">
        <v>17282880000139</v>
      </c>
      <c r="F177" s="12">
        <f t="shared" si="5"/>
        <v>17282880000139</v>
      </c>
      <c r="G177" s="65" t="s">
        <v>151</v>
      </c>
      <c r="H177" s="20">
        <v>3918</v>
      </c>
      <c r="I177" s="21" t="s">
        <v>111</v>
      </c>
      <c r="J177" s="24">
        <v>45560</v>
      </c>
      <c r="K177" s="20" t="s">
        <v>482</v>
      </c>
      <c r="L177" s="22">
        <v>45307.14</v>
      </c>
      <c r="M177" s="22">
        <v>997.89</v>
      </c>
      <c r="N177" s="22">
        <v>0</v>
      </c>
      <c r="O177" s="22">
        <v>44309.25</v>
      </c>
      <c r="P177" s="24">
        <v>45562</v>
      </c>
      <c r="Q177" s="26" t="s">
        <v>483</v>
      </c>
      <c r="R177" s="13">
        <v>44309.25</v>
      </c>
      <c r="S177" s="13">
        <v>0</v>
      </c>
      <c r="T177" s="13">
        <v>44309.25</v>
      </c>
      <c r="U177" s="75" t="s">
        <v>484</v>
      </c>
      <c r="V177" s="45" t="str">
        <f>VLOOKUP(H177,'CATEGORIZAÇÃO PARA PUBLICAÇÃO'!$A$1:$C$101,3,FALSE)</f>
        <v>PRESTAÇÃO DE SERVIÇOS</v>
      </c>
    </row>
    <row r="178" spans="1:22" s="14" customFormat="1" ht="72" hidden="1" customHeight="1" x14ac:dyDescent="0.25">
      <c r="A178" s="49">
        <v>1441</v>
      </c>
      <c r="B178" s="20">
        <v>1440011</v>
      </c>
      <c r="C178" s="20" t="s">
        <v>523</v>
      </c>
      <c r="D178" s="20" t="s">
        <v>656</v>
      </c>
      <c r="E178" s="64">
        <v>87883807000106</v>
      </c>
      <c r="F178" s="12">
        <f t="shared" si="5"/>
        <v>87883807000106</v>
      </c>
      <c r="G178" s="65" t="s">
        <v>154</v>
      </c>
      <c r="H178" s="20">
        <v>3910</v>
      </c>
      <c r="I178" s="21" t="s">
        <v>155</v>
      </c>
      <c r="J178" s="24">
        <v>45560</v>
      </c>
      <c r="K178" s="20">
        <v>12</v>
      </c>
      <c r="L178" s="22">
        <v>277.39</v>
      </c>
      <c r="M178" s="22">
        <v>0</v>
      </c>
      <c r="N178" s="22">
        <v>0</v>
      </c>
      <c r="O178" s="22">
        <v>277.39</v>
      </c>
      <c r="P178" s="24">
        <v>45561</v>
      </c>
      <c r="Q178" s="26">
        <v>5990</v>
      </c>
      <c r="R178" s="13">
        <v>277.39</v>
      </c>
      <c r="S178" s="13">
        <v>6.65</v>
      </c>
      <c r="T178" s="13">
        <v>270.74</v>
      </c>
      <c r="U178" s="75"/>
      <c r="V178" s="45" t="str">
        <f>VLOOKUP(H178,'CATEGORIZAÇÃO PARA PUBLICAÇÃO'!$A$1:$C$101,3,FALSE)</f>
        <v>PRESTAÇÃO DE SERVIÇOS</v>
      </c>
    </row>
    <row r="179" spans="1:22" s="14" customFormat="1" ht="72" hidden="1" customHeight="1" x14ac:dyDescent="0.25">
      <c r="A179" s="49">
        <v>1441</v>
      </c>
      <c r="B179" s="20">
        <v>1440011</v>
      </c>
      <c r="C179" s="20" t="s">
        <v>639</v>
      </c>
      <c r="D179" s="20" t="s">
        <v>656</v>
      </c>
      <c r="E179" s="64">
        <v>6880466000105</v>
      </c>
      <c r="F179" s="12">
        <f t="shared" si="5"/>
        <v>6880466000105</v>
      </c>
      <c r="G179" s="65" t="s">
        <v>270</v>
      </c>
      <c r="H179" s="20">
        <v>3939</v>
      </c>
      <c r="I179" s="21" t="s">
        <v>271</v>
      </c>
      <c r="J179" s="24">
        <v>45560</v>
      </c>
      <c r="K179" s="20">
        <v>11</v>
      </c>
      <c r="L179" s="22">
        <v>432</v>
      </c>
      <c r="M179" s="22">
        <v>10.08</v>
      </c>
      <c r="N179" s="22">
        <v>0</v>
      </c>
      <c r="O179" s="22">
        <v>421.92</v>
      </c>
      <c r="P179" s="24">
        <v>45561</v>
      </c>
      <c r="Q179" s="26">
        <v>5988</v>
      </c>
      <c r="R179" s="13">
        <v>421.92</v>
      </c>
      <c r="S179" s="13">
        <v>20.74</v>
      </c>
      <c r="T179" s="13">
        <v>401.18</v>
      </c>
      <c r="U179" s="75"/>
      <c r="V179" s="45" t="str">
        <f>VLOOKUP(H179,'CATEGORIZAÇÃO PARA PUBLICAÇÃO'!$A$1:$C$101,3,FALSE)</f>
        <v>PRESTAÇÃO DE SERVIÇOS</v>
      </c>
    </row>
    <row r="180" spans="1:22" s="14" customFormat="1" ht="72" hidden="1" customHeight="1" x14ac:dyDescent="0.25">
      <c r="A180" s="49">
        <v>1441</v>
      </c>
      <c r="B180" s="20">
        <v>1440011</v>
      </c>
      <c r="C180" s="20" t="s">
        <v>520</v>
      </c>
      <c r="D180" s="20" t="s">
        <v>656</v>
      </c>
      <c r="E180" s="64">
        <v>17282880000139</v>
      </c>
      <c r="F180" s="12">
        <f t="shared" si="5"/>
        <v>17282880000139</v>
      </c>
      <c r="G180" s="65" t="s">
        <v>151</v>
      </c>
      <c r="H180" s="20">
        <v>3918</v>
      </c>
      <c r="I180" s="21" t="s">
        <v>111</v>
      </c>
      <c r="J180" s="24">
        <v>45561</v>
      </c>
      <c r="K180" s="20">
        <v>16</v>
      </c>
      <c r="L180" s="22">
        <v>24256.639999999999</v>
      </c>
      <c r="M180" s="22">
        <v>441.64</v>
      </c>
      <c r="N180" s="22">
        <v>0</v>
      </c>
      <c r="O180" s="22">
        <v>23815</v>
      </c>
      <c r="P180" s="24">
        <v>45562</v>
      </c>
      <c r="Q180" s="26">
        <v>6019</v>
      </c>
      <c r="R180" s="13">
        <v>23815</v>
      </c>
      <c r="S180" s="13">
        <v>0</v>
      </c>
      <c r="T180" s="13">
        <v>23815</v>
      </c>
      <c r="U180" s="75"/>
      <c r="V180" s="45" t="str">
        <f>VLOOKUP(H180,'CATEGORIZAÇÃO PARA PUBLICAÇÃO'!$A$1:$C$101,3,FALSE)</f>
        <v>PRESTAÇÃO DE SERVIÇOS</v>
      </c>
    </row>
    <row r="181" spans="1:22" s="14" customFormat="1" ht="72" hidden="1" customHeight="1" x14ac:dyDescent="0.25">
      <c r="A181" s="49">
        <v>1441</v>
      </c>
      <c r="B181" s="20">
        <v>1440011</v>
      </c>
      <c r="C181" s="20" t="s">
        <v>529</v>
      </c>
      <c r="D181" s="20" t="s">
        <v>656</v>
      </c>
      <c r="E181" s="64">
        <v>46019498000135</v>
      </c>
      <c r="F181" s="12">
        <f t="shared" si="5"/>
        <v>46019498000135</v>
      </c>
      <c r="G181" s="65" t="s">
        <v>162</v>
      </c>
      <c r="H181" s="20">
        <v>4002</v>
      </c>
      <c r="I181" s="21" t="s">
        <v>112</v>
      </c>
      <c r="J181" s="24">
        <v>45561</v>
      </c>
      <c r="K181" s="20">
        <v>23</v>
      </c>
      <c r="L181" s="22">
        <v>3138.15</v>
      </c>
      <c r="M181" s="22">
        <v>0</v>
      </c>
      <c r="N181" s="22">
        <v>0</v>
      </c>
      <c r="O181" s="22">
        <v>3138.15</v>
      </c>
      <c r="P181" s="24">
        <v>45561</v>
      </c>
      <c r="Q181" s="26">
        <v>5994</v>
      </c>
      <c r="R181" s="13">
        <v>3138.15</v>
      </c>
      <c r="S181" s="13">
        <v>150.63</v>
      </c>
      <c r="T181" s="13">
        <v>2987.52</v>
      </c>
      <c r="U181" s="75"/>
      <c r="V181" s="45" t="str">
        <f>VLOOKUP(H181,'CATEGORIZAÇÃO PARA PUBLICAÇÃO'!$A$1:$C$101,3,FALSE)</f>
        <v>PRESTAÇÃO DE SERVIÇOS</v>
      </c>
    </row>
    <row r="182" spans="1:22" s="14" customFormat="1" ht="72" hidden="1" customHeight="1" x14ac:dyDescent="0.25">
      <c r="A182" s="49">
        <v>1441</v>
      </c>
      <c r="B182" s="20">
        <v>1440011</v>
      </c>
      <c r="C182" s="20" t="s">
        <v>650</v>
      </c>
      <c r="D182" s="20" t="s">
        <v>656</v>
      </c>
      <c r="E182" s="64">
        <v>2623259000114</v>
      </c>
      <c r="F182" s="12">
        <f t="shared" si="5"/>
        <v>2623259000114</v>
      </c>
      <c r="G182" s="65" t="s">
        <v>282</v>
      </c>
      <c r="H182" s="20">
        <v>3961</v>
      </c>
      <c r="I182" s="21" t="s">
        <v>108</v>
      </c>
      <c r="J182" s="24">
        <v>45561</v>
      </c>
      <c r="K182" s="20">
        <v>1</v>
      </c>
      <c r="L182" s="22">
        <v>1664.2</v>
      </c>
      <c r="M182" s="22">
        <v>66.45</v>
      </c>
      <c r="N182" s="22">
        <v>1597.75</v>
      </c>
      <c r="O182" s="22">
        <v>0</v>
      </c>
      <c r="P182" s="24" t="s">
        <v>486</v>
      </c>
      <c r="Q182" s="26" t="s">
        <v>486</v>
      </c>
      <c r="R182" s="66" t="s">
        <v>486</v>
      </c>
      <c r="S182" s="66" t="s">
        <v>486</v>
      </c>
      <c r="T182" s="66" t="s">
        <v>486</v>
      </c>
      <c r="U182" s="75" t="s">
        <v>490</v>
      </c>
      <c r="V182" s="45" t="str">
        <f>VLOOKUP(H182,'CATEGORIZAÇÃO PARA PUBLICAÇÃO'!$A$1:$C$101,3,FALSE)</f>
        <v>PRESTAÇÃO DE SERVIÇOS</v>
      </c>
    </row>
    <row r="183" spans="1:22" s="14" customFormat="1" ht="72" hidden="1" customHeight="1" x14ac:dyDescent="0.25">
      <c r="A183" s="49">
        <v>1441</v>
      </c>
      <c r="B183" s="20">
        <v>1440011</v>
      </c>
      <c r="C183" s="20" t="s">
        <v>650</v>
      </c>
      <c r="D183" s="20" t="s">
        <v>656</v>
      </c>
      <c r="E183" s="64">
        <v>2623259000114</v>
      </c>
      <c r="F183" s="12">
        <f t="shared" si="5"/>
        <v>2623259000114</v>
      </c>
      <c r="G183" s="65" t="s">
        <v>282</v>
      </c>
      <c r="H183" s="20">
        <v>3961</v>
      </c>
      <c r="I183" s="21" t="s">
        <v>108</v>
      </c>
      <c r="J183" s="24">
        <v>45561</v>
      </c>
      <c r="K183" s="20">
        <v>2</v>
      </c>
      <c r="L183" s="22">
        <v>485.17</v>
      </c>
      <c r="M183" s="22">
        <v>0</v>
      </c>
      <c r="N183" s="22">
        <v>485.17</v>
      </c>
      <c r="O183" s="22">
        <v>0</v>
      </c>
      <c r="P183" s="24" t="s">
        <v>486</v>
      </c>
      <c r="Q183" s="26" t="s">
        <v>486</v>
      </c>
      <c r="R183" s="66" t="s">
        <v>486</v>
      </c>
      <c r="S183" s="66" t="s">
        <v>486</v>
      </c>
      <c r="T183" s="66" t="s">
        <v>486</v>
      </c>
      <c r="U183" s="75" t="s">
        <v>490</v>
      </c>
      <c r="V183" s="45" t="str">
        <f>VLOOKUP(H183,'CATEGORIZAÇÃO PARA PUBLICAÇÃO'!$A$1:$C$101,3,FALSE)</f>
        <v>PRESTAÇÃO DE SERVIÇOS</v>
      </c>
    </row>
    <row r="184" spans="1:22" s="14" customFormat="1" ht="72" hidden="1" customHeight="1" x14ac:dyDescent="0.25">
      <c r="A184" s="49">
        <v>1441</v>
      </c>
      <c r="B184" s="20">
        <v>1440011</v>
      </c>
      <c r="C184" s="20" t="s">
        <v>630</v>
      </c>
      <c r="D184" s="20" t="s">
        <v>656</v>
      </c>
      <c r="E184" s="64">
        <v>21308480000122</v>
      </c>
      <c r="F184" s="12">
        <f t="shared" si="5"/>
        <v>21308480000122</v>
      </c>
      <c r="G184" s="65" t="s">
        <v>263</v>
      </c>
      <c r="H184" s="20">
        <v>4002</v>
      </c>
      <c r="I184" s="21" t="s">
        <v>112</v>
      </c>
      <c r="J184" s="24">
        <v>45562</v>
      </c>
      <c r="K184" s="20">
        <v>1</v>
      </c>
      <c r="L184" s="22">
        <v>177.63</v>
      </c>
      <c r="M184" s="22">
        <v>0</v>
      </c>
      <c r="N184" s="22">
        <v>0</v>
      </c>
      <c r="O184" s="22">
        <v>177.63</v>
      </c>
      <c r="P184" s="24">
        <v>45565</v>
      </c>
      <c r="Q184" s="26">
        <v>6027</v>
      </c>
      <c r="R184" s="13">
        <v>177.63</v>
      </c>
      <c r="S184" s="13">
        <v>0</v>
      </c>
      <c r="T184" s="13">
        <v>177.63</v>
      </c>
      <c r="U184" s="75"/>
      <c r="V184" s="45" t="str">
        <f>VLOOKUP(H184,'CATEGORIZAÇÃO PARA PUBLICAÇÃO'!$A$1:$C$101,3,FALSE)</f>
        <v>PRESTAÇÃO DE SERVIÇOS</v>
      </c>
    </row>
    <row r="185" spans="1:22" s="14" customFormat="1" ht="72" hidden="1" customHeight="1" x14ac:dyDescent="0.25">
      <c r="A185" s="49">
        <v>1441</v>
      </c>
      <c r="B185" s="20">
        <v>1440011</v>
      </c>
      <c r="C185" s="20" t="s">
        <v>650</v>
      </c>
      <c r="D185" s="20" t="s">
        <v>656</v>
      </c>
      <c r="E185" s="64">
        <v>2623259000114</v>
      </c>
      <c r="F185" s="12">
        <f t="shared" si="5"/>
        <v>2623259000114</v>
      </c>
      <c r="G185" s="65" t="s">
        <v>282</v>
      </c>
      <c r="H185" s="20">
        <v>3961</v>
      </c>
      <c r="I185" s="21" t="s">
        <v>108</v>
      </c>
      <c r="J185" s="24">
        <v>45562</v>
      </c>
      <c r="K185" s="20">
        <v>3</v>
      </c>
      <c r="L185" s="22">
        <v>367.68</v>
      </c>
      <c r="M185" s="22">
        <v>0</v>
      </c>
      <c r="N185" s="22">
        <v>367.68</v>
      </c>
      <c r="O185" s="22">
        <v>0</v>
      </c>
      <c r="P185" s="24" t="s">
        <v>486</v>
      </c>
      <c r="Q185" s="26" t="s">
        <v>486</v>
      </c>
      <c r="R185" s="66" t="s">
        <v>486</v>
      </c>
      <c r="S185" s="66" t="s">
        <v>486</v>
      </c>
      <c r="T185" s="66" t="s">
        <v>486</v>
      </c>
      <c r="U185" s="75" t="s">
        <v>490</v>
      </c>
      <c r="V185" s="45" t="str">
        <f>VLOOKUP(H185,'CATEGORIZAÇÃO PARA PUBLICAÇÃO'!$A$1:$C$101,3,FALSE)</f>
        <v>PRESTAÇÃO DE SERVIÇOS</v>
      </c>
    </row>
    <row r="186" spans="1:22" s="14" customFormat="1" ht="72" hidden="1" customHeight="1" x14ac:dyDescent="0.25">
      <c r="A186" s="49">
        <v>1441</v>
      </c>
      <c r="B186" s="20">
        <v>1440011</v>
      </c>
      <c r="C186" s="20" t="s">
        <v>650</v>
      </c>
      <c r="D186" s="20" t="s">
        <v>656</v>
      </c>
      <c r="E186" s="64">
        <v>2623259000114</v>
      </c>
      <c r="F186" s="12">
        <f t="shared" si="5"/>
        <v>2623259000114</v>
      </c>
      <c r="G186" s="65" t="s">
        <v>282</v>
      </c>
      <c r="H186" s="20">
        <v>3961</v>
      </c>
      <c r="I186" s="21" t="s">
        <v>108</v>
      </c>
      <c r="J186" s="24">
        <v>45562</v>
      </c>
      <c r="K186" s="20">
        <v>4</v>
      </c>
      <c r="L186" s="22">
        <v>1664.2</v>
      </c>
      <c r="M186" s="22">
        <v>43.93</v>
      </c>
      <c r="N186" s="22">
        <v>0</v>
      </c>
      <c r="O186" s="22">
        <v>1620.27</v>
      </c>
      <c r="P186" s="24">
        <v>45565</v>
      </c>
      <c r="Q186" s="26">
        <v>6023</v>
      </c>
      <c r="R186" s="13">
        <v>1620.27</v>
      </c>
      <c r="S186" s="13">
        <v>0</v>
      </c>
      <c r="T186" s="13">
        <v>1620.27</v>
      </c>
      <c r="U186" s="75"/>
      <c r="V186" s="45" t="str">
        <f>VLOOKUP(H186,'CATEGORIZAÇÃO PARA PUBLICAÇÃO'!$A$1:$C$101,3,FALSE)</f>
        <v>PRESTAÇÃO DE SERVIÇOS</v>
      </c>
    </row>
    <row r="187" spans="1:22" s="14" customFormat="1" ht="72" hidden="1" customHeight="1" x14ac:dyDescent="0.25">
      <c r="A187" s="49">
        <v>1441</v>
      </c>
      <c r="B187" s="20">
        <v>1440011</v>
      </c>
      <c r="C187" s="20" t="s">
        <v>650</v>
      </c>
      <c r="D187" s="20" t="s">
        <v>656</v>
      </c>
      <c r="E187" s="64">
        <v>2623259000114</v>
      </c>
      <c r="F187" s="12">
        <f t="shared" si="5"/>
        <v>2623259000114</v>
      </c>
      <c r="G187" s="65" t="s">
        <v>282</v>
      </c>
      <c r="H187" s="20">
        <v>3961</v>
      </c>
      <c r="I187" s="21" t="s">
        <v>108</v>
      </c>
      <c r="J187" s="24">
        <v>45562</v>
      </c>
      <c r="K187" s="20">
        <v>5</v>
      </c>
      <c r="L187" s="22">
        <v>485.17</v>
      </c>
      <c r="M187" s="22">
        <v>12.81</v>
      </c>
      <c r="N187" s="22">
        <v>0</v>
      </c>
      <c r="O187" s="22">
        <v>472.36</v>
      </c>
      <c r="P187" s="24">
        <v>45565</v>
      </c>
      <c r="Q187" s="26">
        <v>6024</v>
      </c>
      <c r="R187" s="13">
        <v>472.36</v>
      </c>
      <c r="S187" s="13">
        <v>0</v>
      </c>
      <c r="T187" s="13">
        <v>472.36</v>
      </c>
      <c r="U187" s="75"/>
      <c r="V187" s="45" t="str">
        <f>VLOOKUP(H187,'CATEGORIZAÇÃO PARA PUBLICAÇÃO'!$A$1:$C$101,3,FALSE)</f>
        <v>PRESTAÇÃO DE SERVIÇOS</v>
      </c>
    </row>
    <row r="188" spans="1:22" s="14" customFormat="1" ht="72" hidden="1" customHeight="1" x14ac:dyDescent="0.25">
      <c r="A188" s="49">
        <v>1441</v>
      </c>
      <c r="B188" s="20">
        <v>1440011</v>
      </c>
      <c r="C188" s="20" t="s">
        <v>650</v>
      </c>
      <c r="D188" s="20" t="s">
        <v>656</v>
      </c>
      <c r="E188" s="64">
        <v>2623259000114</v>
      </c>
      <c r="F188" s="12">
        <f t="shared" si="5"/>
        <v>2623259000114</v>
      </c>
      <c r="G188" s="65" t="s">
        <v>282</v>
      </c>
      <c r="H188" s="20">
        <v>3961</v>
      </c>
      <c r="I188" s="21" t="s">
        <v>108</v>
      </c>
      <c r="J188" s="24">
        <v>45562</v>
      </c>
      <c r="K188" s="20">
        <v>6</v>
      </c>
      <c r="L188" s="22">
        <v>367.68</v>
      </c>
      <c r="M188" s="22">
        <v>9.7100000000000009</v>
      </c>
      <c r="N188" s="22">
        <v>0</v>
      </c>
      <c r="O188" s="22">
        <v>357.97</v>
      </c>
      <c r="P188" s="24">
        <v>45565</v>
      </c>
      <c r="Q188" s="26">
        <v>6025</v>
      </c>
      <c r="R188" s="13">
        <v>357.97</v>
      </c>
      <c r="S188" s="13">
        <v>0</v>
      </c>
      <c r="T188" s="13">
        <v>357.97</v>
      </c>
      <c r="U188" s="75"/>
      <c r="V188" s="45" t="str">
        <f>VLOOKUP(H188,'CATEGORIZAÇÃO PARA PUBLICAÇÃO'!$A$1:$C$101,3,FALSE)</f>
        <v>PRESTAÇÃO DE SERVIÇOS</v>
      </c>
    </row>
    <row r="189" spans="1:22" s="14" customFormat="1" ht="72" customHeight="1" x14ac:dyDescent="0.25">
      <c r="A189" s="49">
        <v>1441</v>
      </c>
      <c r="B189" s="20">
        <v>1440005</v>
      </c>
      <c r="C189" s="20" t="s">
        <v>495</v>
      </c>
      <c r="D189" s="20" t="s">
        <v>656</v>
      </c>
      <c r="E189" s="64">
        <v>26759927000101</v>
      </c>
      <c r="F189" s="12">
        <f t="shared" si="5"/>
        <v>26759927000101</v>
      </c>
      <c r="G189" s="65" t="s">
        <v>122</v>
      </c>
      <c r="H189" s="20">
        <v>3017</v>
      </c>
      <c r="I189" s="21" t="s">
        <v>123</v>
      </c>
      <c r="J189" s="24">
        <v>45565</v>
      </c>
      <c r="K189" s="20">
        <v>4</v>
      </c>
      <c r="L189" s="22">
        <v>5597</v>
      </c>
      <c r="M189" s="22">
        <v>0</v>
      </c>
      <c r="N189" s="22">
        <v>0</v>
      </c>
      <c r="O189" s="22">
        <v>5597</v>
      </c>
      <c r="P189" s="24">
        <v>45565</v>
      </c>
      <c r="Q189" s="26">
        <v>226</v>
      </c>
      <c r="R189" s="13">
        <v>5597</v>
      </c>
      <c r="S189" s="13">
        <v>0</v>
      </c>
      <c r="T189" s="13">
        <v>5597</v>
      </c>
      <c r="U189" s="75"/>
      <c r="V189" s="45" t="str">
        <f>VLOOKUP(H189,'CATEGORIZAÇÃO PARA PUBLICAÇÃO'!$A$1:$C$101,3,FALSE)</f>
        <v>FORNECIMENTO DE BENS</v>
      </c>
    </row>
    <row r="190" spans="1:22" s="14" customFormat="1" ht="72" hidden="1" customHeight="1" x14ac:dyDescent="0.25">
      <c r="A190" s="49">
        <v>1441</v>
      </c>
      <c r="B190" s="20">
        <v>1440011</v>
      </c>
      <c r="C190" s="20" t="s">
        <v>524</v>
      </c>
      <c r="D190" s="20" t="s">
        <v>656</v>
      </c>
      <c r="E190" s="64">
        <v>14111321000178</v>
      </c>
      <c r="F190" s="12">
        <f t="shared" si="5"/>
        <v>14111321000178</v>
      </c>
      <c r="G190" s="65" t="s">
        <v>156</v>
      </c>
      <c r="H190" s="20">
        <v>3921</v>
      </c>
      <c r="I190" s="21" t="s">
        <v>106</v>
      </c>
      <c r="J190" s="24">
        <v>45565</v>
      </c>
      <c r="K190" s="20">
        <v>10</v>
      </c>
      <c r="L190" s="22">
        <v>1179.3499999999999</v>
      </c>
      <c r="M190" s="22">
        <v>58.97</v>
      </c>
      <c r="N190" s="22">
        <v>0</v>
      </c>
      <c r="O190" s="22">
        <v>1120.3799999999999</v>
      </c>
      <c r="P190" s="24">
        <v>45565</v>
      </c>
      <c r="Q190" s="26">
        <v>6044</v>
      </c>
      <c r="R190" s="13">
        <v>1120.3800000000001</v>
      </c>
      <c r="S190" s="13">
        <v>0</v>
      </c>
      <c r="T190" s="13">
        <v>1120.3800000000001</v>
      </c>
      <c r="U190" s="75"/>
      <c r="V190" s="45" t="str">
        <f>VLOOKUP(H190,'CATEGORIZAÇÃO PARA PUBLICAÇÃO'!$A$1:$C$101,3,FALSE)</f>
        <v>PRESTAÇÃO DE SERVIÇOS</v>
      </c>
    </row>
    <row r="191" spans="1:22" s="14" customFormat="1" ht="72" hidden="1" customHeight="1" x14ac:dyDescent="0.25">
      <c r="A191" s="49">
        <v>1441</v>
      </c>
      <c r="B191" s="20">
        <v>1440011</v>
      </c>
      <c r="C191" s="20" t="s">
        <v>655</v>
      </c>
      <c r="D191" s="20" t="s">
        <v>656</v>
      </c>
      <c r="E191" s="64">
        <v>6880466000105</v>
      </c>
      <c r="F191" s="12">
        <f t="shared" si="5"/>
        <v>6880466000105</v>
      </c>
      <c r="G191" s="65" t="s">
        <v>270</v>
      </c>
      <c r="H191" s="20">
        <v>3911</v>
      </c>
      <c r="I191" s="21" t="s">
        <v>284</v>
      </c>
      <c r="J191" s="24">
        <v>45565</v>
      </c>
      <c r="K191" s="20">
        <v>1</v>
      </c>
      <c r="L191" s="22">
        <v>11162.96</v>
      </c>
      <c r="M191" s="22">
        <v>0</v>
      </c>
      <c r="N191" s="22">
        <v>0</v>
      </c>
      <c r="O191" s="22">
        <v>11162.96</v>
      </c>
      <c r="P191" s="24">
        <v>45565</v>
      </c>
      <c r="Q191" s="26">
        <v>6038</v>
      </c>
      <c r="R191" s="13">
        <v>11162.96</v>
      </c>
      <c r="S191" s="13">
        <v>535.82000000000005</v>
      </c>
      <c r="T191" s="13">
        <v>10627.14</v>
      </c>
      <c r="U191" s="75"/>
      <c r="V191" s="45" t="str">
        <f>VLOOKUP(H191,'CATEGORIZAÇÃO PARA PUBLICAÇÃO'!$A$1:$C$101,3,FALSE)</f>
        <v>PRESTAÇÃO DE SERVIÇOS</v>
      </c>
    </row>
    <row r="193" spans="1:21" ht="20.25" x14ac:dyDescent="0.25">
      <c r="A193" s="82" t="s">
        <v>31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</row>
    <row r="194" spans="1:21" x14ac:dyDescent="0.25">
      <c r="A194" s="15" t="s">
        <v>32</v>
      </c>
      <c r="B194" s="84" t="s">
        <v>33</v>
      </c>
      <c r="C194" s="84"/>
      <c r="D194" s="84"/>
      <c r="E194" s="84"/>
      <c r="F194" s="84"/>
      <c r="G194" s="84"/>
      <c r="H194" s="84"/>
      <c r="I194" s="84"/>
    </row>
    <row r="195" spans="1:21" x14ac:dyDescent="0.25">
      <c r="A195" s="15" t="s">
        <v>34</v>
      </c>
      <c r="B195" s="84" t="s">
        <v>35</v>
      </c>
      <c r="C195" s="84"/>
      <c r="D195" s="84"/>
      <c r="E195" s="84"/>
      <c r="F195" s="84"/>
      <c r="G195" s="84"/>
      <c r="H195" s="84"/>
      <c r="I195" s="84"/>
    </row>
    <row r="196" spans="1:21" x14ac:dyDescent="0.25">
      <c r="A196" s="15" t="s">
        <v>93</v>
      </c>
      <c r="B196" s="84" t="s">
        <v>97</v>
      </c>
      <c r="C196" s="84"/>
      <c r="D196" s="84"/>
      <c r="E196" s="84"/>
      <c r="F196" s="84"/>
      <c r="G196" s="84"/>
      <c r="H196" s="84"/>
      <c r="I196" s="84"/>
    </row>
    <row r="197" spans="1:21" x14ac:dyDescent="0.25">
      <c r="A197" s="15" t="s">
        <v>36</v>
      </c>
      <c r="B197" s="84" t="s">
        <v>37</v>
      </c>
      <c r="C197" s="84"/>
      <c r="D197" s="84"/>
      <c r="E197" s="84"/>
      <c r="F197" s="84"/>
      <c r="G197" s="84"/>
      <c r="H197" s="84"/>
      <c r="I197" s="84"/>
    </row>
    <row r="198" spans="1:21" x14ac:dyDescent="0.25">
      <c r="A198" s="67" t="s">
        <v>16</v>
      </c>
      <c r="B198" s="84" t="s">
        <v>98</v>
      </c>
      <c r="C198" s="84"/>
      <c r="D198" s="84"/>
      <c r="E198" s="84"/>
      <c r="F198" s="84"/>
      <c r="G198" s="84"/>
      <c r="H198" s="84"/>
      <c r="I198" s="84"/>
      <c r="K198" s="68"/>
    </row>
    <row r="199" spans="1:21" x14ac:dyDescent="0.25">
      <c r="A199" s="67" t="s">
        <v>100</v>
      </c>
      <c r="B199" s="85" t="s">
        <v>99</v>
      </c>
      <c r="C199" s="85"/>
      <c r="D199" s="85"/>
      <c r="E199" s="85"/>
      <c r="F199" s="85"/>
      <c r="G199" s="85"/>
      <c r="H199" s="85"/>
      <c r="I199" s="85"/>
      <c r="K199" s="68"/>
    </row>
    <row r="200" spans="1:21" x14ac:dyDescent="0.25">
      <c r="B200" s="85"/>
      <c r="C200" s="85"/>
      <c r="D200" s="85"/>
      <c r="E200" s="85"/>
      <c r="F200" s="85"/>
      <c r="G200" s="85"/>
      <c r="H200" s="85"/>
      <c r="I200" s="85"/>
    </row>
    <row r="201" spans="1:21" ht="20.25" x14ac:dyDescent="0.25">
      <c r="A201" s="82" t="s">
        <v>39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</row>
    <row r="202" spans="1:21" x14ac:dyDescent="0.25">
      <c r="A202" s="84" t="s">
        <v>40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</row>
    <row r="203" spans="1:21" x14ac:dyDescent="0.25">
      <c r="A203" s="84" t="s">
        <v>658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</row>
    <row r="205" spans="1:21" x14ac:dyDescent="0.25">
      <c r="A205" s="8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</row>
    <row r="206" spans="1:21" x14ac:dyDescent="0.25">
      <c r="A206" s="87" t="s">
        <v>659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</row>
  </sheetData>
  <sheetProtection algorithmName="SHA-512" hashValue="VZPvvIdi6gfbwjehLOMNYjZNjxrOJEDFPgl+ft/DnCFB1cV8ik2ldlzlOBAC9Ds3uUHxt8YUUogKf67E/O9BAQ==" saltValue="Xf9yMD9Vo2LH1ID5weaLWQ==" spinCount="100000" sheet="1" formatCells="0" formatColumns="0" formatRows="0" insertColumns="0" insertRows="0" deleteColumns="0" deleteRows="0" sort="0" autoFilter="0" pivotTables="0"/>
  <protectedRanges>
    <protectedRange sqref="A206:U206" name="Intervalo8"/>
    <protectedRange sqref="A203:U203" name="Intervalo7"/>
    <protectedRange sqref="G4:U191" name="Intervalo6"/>
    <protectedRange sqref="A4:E191" name="Intervalo5"/>
    <protectedRange sqref="A1:U1" name="Intervalo4"/>
    <protectedRange sqref="A1" name="Intervalo1"/>
    <protectedRange sqref="A4:E191 G4:U191" name="Intervalo2"/>
    <protectedRange sqref="A206 A203" name="Intervalo3"/>
  </protectedRanges>
  <autoFilter ref="A3:V191">
    <filterColumn colId="21">
      <filters>
        <filter val="FORNECIMENTO DE BENS"/>
      </filters>
    </filterColumn>
    <sortState ref="A4:V191">
      <sortCondition ref="J3:J191"/>
    </sortState>
  </autoFilter>
  <mergeCells count="3">
    <mergeCell ref="A205:U205"/>
    <mergeCell ref="A206:U206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3"/>
  <sheetViews>
    <sheetView topLeftCell="V1" zoomScale="85" zoomScaleNormal="85" workbookViewId="0">
      <selection activeCell="AE5" sqref="AE5:AE196"/>
    </sheetView>
  </sheetViews>
  <sheetFormatPr defaultRowHeight="24.95" customHeight="1" x14ac:dyDescent="0.2"/>
  <cols>
    <col min="1" max="1" width="56.5703125" style="41" hidden="1" customWidth="1"/>
    <col min="2" max="2" width="26.42578125" style="41" hidden="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89" t="s">
        <v>69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89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customHeight="1" x14ac:dyDescent="0.2">
      <c r="A5" s="53" t="str">
        <f t="shared" ref="A5:A58" si="0">D5&amp;"|"&amp;E5&amp;"|"&amp;G5&amp;"|"&amp;H5&amp;"|"&amp;L5&amp;"|"&amp;N5&amp;"|"&amp;V5</f>
        <v>1441|1440005|2|2024|201182000169|3008|4126</v>
      </c>
      <c r="B5" s="53" t="str">
        <f t="shared" ref="B5:B58" si="1">D5&amp;"|"&amp;E5&amp;"|"&amp;G5&amp;"|"&amp;H5&amp;"|"&amp;Y5</f>
        <v>1441|1440005|2|2024|216</v>
      </c>
      <c r="C5" s="59" t="str">
        <f t="shared" ref="C5:C58" si="2">E5&amp;"|"&amp;Y5</f>
        <v>1440005|216</v>
      </c>
      <c r="D5" s="32">
        <v>1441</v>
      </c>
      <c r="E5" s="32">
        <v>1440005</v>
      </c>
      <c r="F5" s="73" t="str">
        <f t="shared" ref="F5" si="3">G5&amp;"/"&amp;H5</f>
        <v>2/2024</v>
      </c>
      <c r="G5" s="32">
        <v>2</v>
      </c>
      <c r="H5" s="32">
        <v>2024</v>
      </c>
      <c r="I5" s="73" t="str">
        <f t="shared" ref="I5" si="4">J5&amp;"."&amp;K5</f>
        <v>10.1</v>
      </c>
      <c r="J5" s="32">
        <v>10</v>
      </c>
      <c r="K5" s="32">
        <v>1</v>
      </c>
      <c r="L5" s="32">
        <v>201182000169</v>
      </c>
      <c r="M5" s="33" t="s">
        <v>119</v>
      </c>
      <c r="N5" s="32">
        <v>3008</v>
      </c>
      <c r="O5" s="33" t="s">
        <v>120</v>
      </c>
      <c r="P5" s="32">
        <v>9</v>
      </c>
      <c r="Q5" s="19">
        <v>45547</v>
      </c>
      <c r="R5" s="32">
        <v>8</v>
      </c>
      <c r="S5" s="34">
        <v>4126</v>
      </c>
      <c r="T5" s="34">
        <v>0</v>
      </c>
      <c r="U5" s="34">
        <v>0</v>
      </c>
      <c r="V5" s="70">
        <f t="shared" ref="V5" si="5">S5-T5-U5</f>
        <v>4126</v>
      </c>
      <c r="W5" s="19">
        <f>IF(Y5&lt;&gt;"Liquidação Cancelada",VLOOKUP(B5,'BASE DE DADOS OPS'!$B$5:$Q$9635,11,FALSE),"Liquidação Cancelada")</f>
        <v>45552</v>
      </c>
      <c r="X5" s="36">
        <f>IF(Y5&lt;&gt;"Liquidação Cancelada",IF(ISBLANK(W5),"AGUARDANDO PAGAMENTO",NETWORKDAYS(Q5,W5)-1),"Liquidação Cancelada")</f>
        <v>3</v>
      </c>
      <c r="Y5" s="32">
        <f>VLOOKUP(A5,'BASE DE DADOS OPS'!$A$5:$Q$9635,13,FALSE)</f>
        <v>216</v>
      </c>
      <c r="Z5" s="4">
        <f>IF(Y5&lt;&gt;"Liquidação Cancelada",VLOOKUP(B5,'BASE DE DADOS OPS'!$B$5:$Q$9635,13,FALSE),"Liquidação Cancelada")</f>
        <v>4126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4126</v>
      </c>
      <c r="AC5" s="4">
        <f>IF(Y5&lt;&gt;"Liquidação Cancelada",Z5-AA5,"Liquidação Cancelada")</f>
        <v>4126</v>
      </c>
      <c r="AD5" s="3">
        <f t="shared" ref="AD5" si="6">IF(Y5&lt;&gt;"Liquidação Cancelada",(AB5-AC5)+(V5-AA5-AC5),"Liquidação Cancelada")</f>
        <v>0</v>
      </c>
      <c r="AE5" s="60"/>
    </row>
    <row r="6" spans="1:31" s="61" customFormat="1" ht="24.95" customHeight="1" x14ac:dyDescent="0.2">
      <c r="A6" s="53" t="str">
        <f t="shared" si="0"/>
        <v>1441|1440005|5|2024|58069360000120|4006|6716,43</v>
      </c>
      <c r="B6" s="53" t="str">
        <f t="shared" si="1"/>
        <v>1441|1440005|5|2024|219</v>
      </c>
      <c r="C6" s="59" t="str">
        <f t="shared" si="2"/>
        <v>1440005|219</v>
      </c>
      <c r="D6" s="32">
        <v>1441</v>
      </c>
      <c r="E6" s="32">
        <v>1440005</v>
      </c>
      <c r="F6" s="73" t="str">
        <f t="shared" ref="F6:F59" si="7">G6&amp;"/"&amp;H6</f>
        <v>5/2024</v>
      </c>
      <c r="G6" s="32">
        <v>5</v>
      </c>
      <c r="H6" s="32">
        <v>2024</v>
      </c>
      <c r="I6" s="73" t="str">
        <f t="shared" ref="I6:I59" si="8">J6&amp;"."&amp;K6</f>
        <v>10.1</v>
      </c>
      <c r="J6" s="32">
        <v>10</v>
      </c>
      <c r="K6" s="32">
        <v>1</v>
      </c>
      <c r="L6" s="32">
        <v>58069360000120</v>
      </c>
      <c r="M6" s="33" t="s">
        <v>121</v>
      </c>
      <c r="N6" s="32">
        <v>4006</v>
      </c>
      <c r="O6" s="33" t="s">
        <v>59</v>
      </c>
      <c r="P6" s="32">
        <v>9</v>
      </c>
      <c r="Q6" s="19">
        <v>45547</v>
      </c>
      <c r="R6" s="32">
        <v>2</v>
      </c>
      <c r="S6" s="34">
        <v>6716.43</v>
      </c>
      <c r="T6" s="34">
        <v>0</v>
      </c>
      <c r="U6" s="34">
        <v>0</v>
      </c>
      <c r="V6" s="70">
        <f t="shared" ref="V6:V65" si="9">S6-T6-U6</f>
        <v>6716.43</v>
      </c>
      <c r="W6" s="19">
        <f>IF(Y6&lt;&gt;"Liquidação Cancelada",VLOOKUP(B6,'BASE DE DADOS OPS'!$B$5:$Q$9635,11,FALSE),"Liquidação Cancelada")</f>
        <v>45552</v>
      </c>
      <c r="X6" s="36">
        <f t="shared" ref="X6:X65" si="10">IF(Y6&lt;&gt;"Liquidação Cancelada",IF(ISBLANK(W6),"AGUARDANDO PAGAMENTO",NETWORKDAYS(Q6,W6)-1),"Liquidação Cancelada")</f>
        <v>3</v>
      </c>
      <c r="Y6" s="32">
        <f>VLOOKUP(A6,'BASE DE DADOS OPS'!$A$5:$Q$9635,13,FALSE)</f>
        <v>219</v>
      </c>
      <c r="Z6" s="4">
        <f>IF(Y6&lt;&gt;"Liquidação Cancelada",VLOOKUP(B6,'BASE DE DADOS OPS'!$B$5:$Q$9635,13,FALSE),"Liquidação Cancelada")</f>
        <v>6716.43</v>
      </c>
      <c r="AA6" s="4">
        <f>IF(Y6&lt;&gt;"Liquidação Cancelada",VLOOKUP(B6,'BASE DE DADOS OPS'!$B$5:$Q$9635,15,FALSE),"Liquidação Cancelada")</f>
        <v>322.39</v>
      </c>
      <c r="AB6" s="4">
        <f>IF(Y6&lt;&gt;"Liquidação Cancelada",VLOOKUP(B6,'BASE DE DADOS OPS'!$B$5:$Q$9635,14,FALSE),"Liquidação Cancelada")</f>
        <v>6394.04</v>
      </c>
      <c r="AC6" s="4">
        <f t="shared" ref="AC6:AC65" si="11">IF(Y6&lt;&gt;"Liquidação Cancelada",Z6-AA6,"Liquidação Cancelada")</f>
        <v>6394.04</v>
      </c>
      <c r="AD6" s="3">
        <f t="shared" ref="AD6:AD65" si="12">IF(Y6&lt;&gt;"Liquidação Cancelada",(AB6-AC6)+(V6-AA6-AC6),"Liquidação Cancelada")</f>
        <v>0</v>
      </c>
      <c r="AE6" s="60"/>
    </row>
    <row r="7" spans="1:31" s="61" customFormat="1" ht="24.95" customHeight="1" x14ac:dyDescent="0.2">
      <c r="A7" s="53" t="str">
        <f t="shared" si="0"/>
        <v>1441|1440005|25|2024|26759927000101|3017|5597</v>
      </c>
      <c r="B7" s="53" t="str">
        <f t="shared" si="1"/>
        <v>1441|1440005|25|2024|226</v>
      </c>
      <c r="C7" s="59" t="str">
        <f t="shared" si="2"/>
        <v>1440005|226</v>
      </c>
      <c r="D7" s="32">
        <v>1441</v>
      </c>
      <c r="E7" s="32">
        <v>1440005</v>
      </c>
      <c r="F7" s="73" t="str">
        <f t="shared" si="7"/>
        <v>25/2024</v>
      </c>
      <c r="G7" s="32">
        <v>25</v>
      </c>
      <c r="H7" s="32">
        <v>2024</v>
      </c>
      <c r="I7" s="73" t="str">
        <f t="shared" si="8"/>
        <v>10.1</v>
      </c>
      <c r="J7" s="32">
        <v>10</v>
      </c>
      <c r="K7" s="32">
        <v>1</v>
      </c>
      <c r="L7" s="32">
        <v>26759927000101</v>
      </c>
      <c r="M7" s="33" t="s">
        <v>122</v>
      </c>
      <c r="N7" s="32">
        <v>3017</v>
      </c>
      <c r="O7" s="33" t="s">
        <v>123</v>
      </c>
      <c r="P7" s="32">
        <v>9</v>
      </c>
      <c r="Q7" s="19">
        <v>45565</v>
      </c>
      <c r="R7" s="32">
        <v>4</v>
      </c>
      <c r="S7" s="34">
        <v>5597</v>
      </c>
      <c r="T7" s="34">
        <v>0</v>
      </c>
      <c r="U7" s="34">
        <v>0</v>
      </c>
      <c r="V7" s="70">
        <f t="shared" si="9"/>
        <v>5597</v>
      </c>
      <c r="W7" s="19">
        <f>IF(Y7&lt;&gt;"Liquidação Cancelada",VLOOKUP(B7,'BASE DE DADOS OPS'!$B$5:$Q$9635,11,FALSE),"Liquidação Cancelada")</f>
        <v>45565</v>
      </c>
      <c r="X7" s="36">
        <f t="shared" si="10"/>
        <v>0</v>
      </c>
      <c r="Y7" s="32">
        <f>VLOOKUP(A7,'BASE DE DADOS OPS'!$A$5:$Q$9635,13,FALSE)</f>
        <v>226</v>
      </c>
      <c r="Z7" s="4">
        <f>IF(Y7&lt;&gt;"Liquidação Cancelada",VLOOKUP(B7,'BASE DE DADOS OPS'!$B$5:$Q$9635,13,FALSE),"Liquidação Cancelada")</f>
        <v>5597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5597</v>
      </c>
      <c r="AC7" s="4">
        <f t="shared" si="11"/>
        <v>5597</v>
      </c>
      <c r="AD7" s="3">
        <f t="shared" si="12"/>
        <v>0</v>
      </c>
      <c r="AE7" s="60"/>
    </row>
    <row r="8" spans="1:31" s="61" customFormat="1" ht="24.95" customHeight="1" x14ac:dyDescent="0.2">
      <c r="A8" s="53" t="str">
        <f t="shared" si="0"/>
        <v>1441|1440005|55|2024|13743953000191|3008|984,5</v>
      </c>
      <c r="B8" s="53" t="str">
        <f t="shared" si="1"/>
        <v>1441|1440005|55|2024|222</v>
      </c>
      <c r="C8" s="59" t="str">
        <f t="shared" si="2"/>
        <v>1440005|222</v>
      </c>
      <c r="D8" s="32">
        <v>1441</v>
      </c>
      <c r="E8" s="32">
        <v>1440005</v>
      </c>
      <c r="F8" s="73" t="str">
        <f t="shared" si="7"/>
        <v>55/2024</v>
      </c>
      <c r="G8" s="32">
        <v>55</v>
      </c>
      <c r="H8" s="32">
        <v>2024</v>
      </c>
      <c r="I8" s="73" t="str">
        <f t="shared" si="8"/>
        <v>10.1</v>
      </c>
      <c r="J8" s="32">
        <v>10</v>
      </c>
      <c r="K8" s="32">
        <v>1</v>
      </c>
      <c r="L8" s="32">
        <v>13743953000191</v>
      </c>
      <c r="M8" s="33" t="s">
        <v>124</v>
      </c>
      <c r="N8" s="32">
        <v>3008</v>
      </c>
      <c r="O8" s="33" t="s">
        <v>120</v>
      </c>
      <c r="P8" s="32">
        <v>9</v>
      </c>
      <c r="Q8" s="19">
        <v>45553</v>
      </c>
      <c r="R8" s="32">
        <v>4</v>
      </c>
      <c r="S8" s="34">
        <v>984.5</v>
      </c>
      <c r="T8" s="34">
        <v>0</v>
      </c>
      <c r="U8" s="34">
        <v>0</v>
      </c>
      <c r="V8" s="70">
        <f t="shared" si="9"/>
        <v>984.5</v>
      </c>
      <c r="W8" s="19">
        <f>IF(Y8&lt;&gt;"Liquidação Cancelada",VLOOKUP(B8,'BASE DE DADOS OPS'!$B$5:$Q$9635,11,FALSE),"Liquidação Cancelada")</f>
        <v>45553</v>
      </c>
      <c r="X8" s="36">
        <f t="shared" si="10"/>
        <v>0</v>
      </c>
      <c r="Y8" s="32">
        <f>VLOOKUP(A8,'BASE DE DADOS OPS'!$A$5:$Q$9635,13,FALSE)</f>
        <v>222</v>
      </c>
      <c r="Z8" s="4">
        <f>IF(Y8&lt;&gt;"Liquidação Cancelada",VLOOKUP(B8,'BASE DE DADOS OPS'!$B$5:$Q$9635,13,FALSE),"Liquidação Cancelada")</f>
        <v>984.5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984.5</v>
      </c>
      <c r="AC8" s="4">
        <f t="shared" si="11"/>
        <v>984.5</v>
      </c>
      <c r="AD8" s="3">
        <f t="shared" si="12"/>
        <v>0</v>
      </c>
      <c r="AE8" s="60"/>
    </row>
    <row r="9" spans="1:31" s="61" customFormat="1" ht="24.95" customHeight="1" x14ac:dyDescent="0.2">
      <c r="A9" s="53" t="str">
        <f t="shared" si="0"/>
        <v>1441|1440005|63|2024|7266248000148|3005|6339,37</v>
      </c>
      <c r="B9" s="53" t="str">
        <f t="shared" si="1"/>
        <v>1441|1440005|63|2024|224</v>
      </c>
      <c r="C9" s="59" t="str">
        <f t="shared" si="2"/>
        <v>1440005|224</v>
      </c>
      <c r="D9" s="32">
        <v>1441</v>
      </c>
      <c r="E9" s="32">
        <v>1440005</v>
      </c>
      <c r="F9" s="73" t="str">
        <f t="shared" si="7"/>
        <v>63/2024</v>
      </c>
      <c r="G9" s="32">
        <v>63</v>
      </c>
      <c r="H9" s="32">
        <v>2024</v>
      </c>
      <c r="I9" s="73" t="str">
        <f t="shared" si="8"/>
        <v>10.1</v>
      </c>
      <c r="J9" s="32">
        <v>10</v>
      </c>
      <c r="K9" s="32">
        <v>1</v>
      </c>
      <c r="L9" s="32">
        <v>7266248000148</v>
      </c>
      <c r="M9" s="33" t="s">
        <v>125</v>
      </c>
      <c r="N9" s="32">
        <v>3005</v>
      </c>
      <c r="O9" s="33" t="s">
        <v>126</v>
      </c>
      <c r="P9" s="32">
        <v>9</v>
      </c>
      <c r="Q9" s="19">
        <v>45554</v>
      </c>
      <c r="R9" s="32">
        <v>2</v>
      </c>
      <c r="S9" s="34">
        <v>6339.37</v>
      </c>
      <c r="T9" s="34">
        <v>0</v>
      </c>
      <c r="U9" s="34">
        <v>0</v>
      </c>
      <c r="V9" s="70">
        <f t="shared" si="9"/>
        <v>6339.37</v>
      </c>
      <c r="W9" s="19">
        <f>IF(Y9&lt;&gt;"Liquidação Cancelada",VLOOKUP(B9,'BASE DE DADOS OPS'!$B$5:$Q$9635,11,FALSE),"Liquidação Cancelada")</f>
        <v>45555</v>
      </c>
      <c r="X9" s="36">
        <f t="shared" si="10"/>
        <v>1</v>
      </c>
      <c r="Y9" s="32">
        <f>VLOOKUP(A9,'BASE DE DADOS OPS'!$A$5:$Q$9635,13,FALSE)</f>
        <v>224</v>
      </c>
      <c r="Z9" s="4">
        <f>IF(Y9&lt;&gt;"Liquidação Cancelada",VLOOKUP(B9,'BASE DE DADOS OPS'!$B$5:$Q$9635,13,FALSE),"Liquidação Cancelada")</f>
        <v>6339.37</v>
      </c>
      <c r="AA9" s="4">
        <f>IF(Y9&lt;&gt;"Liquidação Cancelada",VLOOKUP(B9,'BASE DE DADOS OPS'!$B$5:$Q$9635,15,FALSE),"Liquidação Cancelada")</f>
        <v>76.069999999999993</v>
      </c>
      <c r="AB9" s="4">
        <f>IF(Y9&lt;&gt;"Liquidação Cancelada",VLOOKUP(B9,'BASE DE DADOS OPS'!$B$5:$Q$9635,14,FALSE),"Liquidação Cancelada")</f>
        <v>6263.3</v>
      </c>
      <c r="AC9" s="4">
        <f t="shared" si="11"/>
        <v>6263.3</v>
      </c>
      <c r="AD9" s="3">
        <f t="shared" si="12"/>
        <v>0</v>
      </c>
      <c r="AE9" s="60"/>
    </row>
    <row r="10" spans="1:31" s="61" customFormat="1" ht="24.95" customHeight="1" x14ac:dyDescent="0.2">
      <c r="A10" s="53" t="str">
        <f t="shared" si="0"/>
        <v>1441|1440005|70|2024|20161464000197|3003|75</v>
      </c>
      <c r="B10" s="53" t="str">
        <f t="shared" si="1"/>
        <v>1441|1440005|70|2024|225</v>
      </c>
      <c r="C10" s="59" t="str">
        <f t="shared" si="2"/>
        <v>1440005|225</v>
      </c>
      <c r="D10" s="32">
        <v>1441</v>
      </c>
      <c r="E10" s="32">
        <v>1440005</v>
      </c>
      <c r="F10" s="73" t="str">
        <f t="shared" si="7"/>
        <v>70/2024</v>
      </c>
      <c r="G10" s="32">
        <v>70</v>
      </c>
      <c r="H10" s="32">
        <v>2024</v>
      </c>
      <c r="I10" s="73" t="str">
        <f t="shared" si="8"/>
        <v>10.1</v>
      </c>
      <c r="J10" s="32">
        <v>10</v>
      </c>
      <c r="K10" s="32">
        <v>1</v>
      </c>
      <c r="L10" s="32">
        <v>20161464000197</v>
      </c>
      <c r="M10" s="33" t="s">
        <v>127</v>
      </c>
      <c r="N10" s="32">
        <v>3003</v>
      </c>
      <c r="O10" s="33" t="s">
        <v>128</v>
      </c>
      <c r="P10" s="32">
        <v>9</v>
      </c>
      <c r="Q10" s="19">
        <v>45555</v>
      </c>
      <c r="R10" s="32">
        <v>3</v>
      </c>
      <c r="S10" s="34">
        <v>75</v>
      </c>
      <c r="T10" s="34">
        <v>0</v>
      </c>
      <c r="U10" s="34">
        <v>0</v>
      </c>
      <c r="V10" s="70">
        <f t="shared" si="9"/>
        <v>75</v>
      </c>
      <c r="W10" s="19">
        <f>IF(Y10&lt;&gt;"Liquidação Cancelada",VLOOKUP(B10,'BASE DE DADOS OPS'!$B$5:$Q$9635,11,FALSE),"Liquidação Cancelada")</f>
        <v>45558</v>
      </c>
      <c r="X10" s="36">
        <f t="shared" si="10"/>
        <v>1</v>
      </c>
      <c r="Y10" s="32">
        <f>VLOOKUP(A10,'BASE DE DADOS OPS'!$A$5:$Q$9635,13,FALSE)</f>
        <v>225</v>
      </c>
      <c r="Z10" s="4">
        <f>IF(Y10&lt;&gt;"Liquidação Cancelada",VLOOKUP(B10,'BASE DE DADOS OPS'!$B$5:$Q$9635,13,FALSE),"Liquidação Cancelada")</f>
        <v>75</v>
      </c>
      <c r="AA10" s="4">
        <f>IF(Y10&lt;&gt;"Liquidação Cancelada",VLOOKUP(B10,'BASE DE DADOS OPS'!$B$5:$Q$9635,15,FALSE),"Liquidação Cancelada")</f>
        <v>0.9</v>
      </c>
      <c r="AB10" s="4">
        <f>IF(Y10&lt;&gt;"Liquidação Cancelada",VLOOKUP(B10,'BASE DE DADOS OPS'!$B$5:$Q$9635,14,FALSE),"Liquidação Cancelada")</f>
        <v>74.099999999999994</v>
      </c>
      <c r="AC10" s="4">
        <f t="shared" si="11"/>
        <v>74.099999999999994</v>
      </c>
      <c r="AD10" s="3">
        <f t="shared" si="12"/>
        <v>0</v>
      </c>
      <c r="AE10" s="60"/>
    </row>
    <row r="11" spans="1:31" s="61" customFormat="1" ht="24.95" customHeight="1" x14ac:dyDescent="0.2">
      <c r="A11" s="53" t="str">
        <f t="shared" si="0"/>
        <v>1441|1440005|78|2024|26759927000101|3017|27370</v>
      </c>
      <c r="B11" s="53" t="str">
        <f t="shared" si="1"/>
        <v>1441|1440005|78|2024|221</v>
      </c>
      <c r="C11" s="59" t="str">
        <f t="shared" si="2"/>
        <v>1440005|221</v>
      </c>
      <c r="D11" s="32">
        <v>1441</v>
      </c>
      <c r="E11" s="32">
        <v>1440005</v>
      </c>
      <c r="F11" s="73" t="str">
        <f t="shared" si="7"/>
        <v>78/2024</v>
      </c>
      <c r="G11" s="32">
        <v>78</v>
      </c>
      <c r="H11" s="32">
        <v>2024</v>
      </c>
      <c r="I11" s="73" t="str">
        <f t="shared" si="8"/>
        <v>10.1</v>
      </c>
      <c r="J11" s="32">
        <v>10</v>
      </c>
      <c r="K11" s="32">
        <v>1</v>
      </c>
      <c r="L11" s="32">
        <v>26759927000101</v>
      </c>
      <c r="M11" s="33" t="s">
        <v>122</v>
      </c>
      <c r="N11" s="32">
        <v>3017</v>
      </c>
      <c r="O11" s="33" t="s">
        <v>123</v>
      </c>
      <c r="P11" s="32">
        <v>9</v>
      </c>
      <c r="Q11" s="19">
        <v>45552</v>
      </c>
      <c r="R11" s="32">
        <v>5</v>
      </c>
      <c r="S11" s="34">
        <v>27370</v>
      </c>
      <c r="T11" s="34">
        <v>0</v>
      </c>
      <c r="U11" s="34">
        <v>0</v>
      </c>
      <c r="V11" s="70">
        <f t="shared" si="9"/>
        <v>27370</v>
      </c>
      <c r="W11" s="19">
        <f>IF(Y11&lt;&gt;"Liquidação Cancelada",VLOOKUP(B11,'BASE DE DADOS OPS'!$B$5:$Q$9635,11,FALSE),"Liquidação Cancelada")</f>
        <v>45552</v>
      </c>
      <c r="X11" s="36">
        <f t="shared" si="10"/>
        <v>0</v>
      </c>
      <c r="Y11" s="32">
        <f>VLOOKUP(A11,'BASE DE DADOS OPS'!$A$5:$Q$9635,13,FALSE)</f>
        <v>221</v>
      </c>
      <c r="Z11" s="4">
        <f>IF(Y11&lt;&gt;"Liquidação Cancelada",VLOOKUP(B11,'BASE DE DADOS OPS'!$B$5:$Q$9635,13,FALSE),"Liquidação Cancelada")</f>
        <v>27370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27370</v>
      </c>
      <c r="AC11" s="4">
        <f t="shared" si="11"/>
        <v>27370</v>
      </c>
      <c r="AD11" s="3">
        <f t="shared" si="12"/>
        <v>0</v>
      </c>
      <c r="AE11" s="60"/>
    </row>
    <row r="12" spans="1:31" s="61" customFormat="1" ht="24.95" customHeight="1" x14ac:dyDescent="0.2">
      <c r="A12" s="53" t="str">
        <f t="shared" si="0"/>
        <v>1441|1440005|78|2024|26759927000101|3017|76020</v>
      </c>
      <c r="B12" s="53" t="str">
        <f t="shared" si="1"/>
        <v>1441|1440005|78|2024|223</v>
      </c>
      <c r="C12" s="59" t="str">
        <f t="shared" si="2"/>
        <v>1440005|223</v>
      </c>
      <c r="D12" s="32">
        <v>1441</v>
      </c>
      <c r="E12" s="32">
        <v>1440005</v>
      </c>
      <c r="F12" s="73" t="str">
        <f t="shared" si="7"/>
        <v>78/2024</v>
      </c>
      <c r="G12" s="32">
        <v>78</v>
      </c>
      <c r="H12" s="32">
        <v>2024</v>
      </c>
      <c r="I12" s="73" t="str">
        <f t="shared" si="8"/>
        <v>10.1</v>
      </c>
      <c r="J12" s="32">
        <v>10</v>
      </c>
      <c r="K12" s="32">
        <v>1</v>
      </c>
      <c r="L12" s="32">
        <v>26759927000101</v>
      </c>
      <c r="M12" s="33" t="s">
        <v>122</v>
      </c>
      <c r="N12" s="32">
        <v>3017</v>
      </c>
      <c r="O12" s="33" t="s">
        <v>123</v>
      </c>
      <c r="P12" s="32">
        <v>9</v>
      </c>
      <c r="Q12" s="19">
        <v>45553</v>
      </c>
      <c r="R12" s="32">
        <v>6</v>
      </c>
      <c r="S12" s="34">
        <v>76020</v>
      </c>
      <c r="T12" s="34">
        <v>0</v>
      </c>
      <c r="U12" s="34">
        <v>0</v>
      </c>
      <c r="V12" s="70">
        <f t="shared" si="9"/>
        <v>76020</v>
      </c>
      <c r="W12" s="19">
        <f>IF(Y12&lt;&gt;"Liquidação Cancelada",VLOOKUP(B12,'BASE DE DADOS OPS'!$B$5:$Q$9635,11,FALSE),"Liquidação Cancelada")</f>
        <v>45555</v>
      </c>
      <c r="X12" s="36">
        <f t="shared" si="10"/>
        <v>2</v>
      </c>
      <c r="Y12" s="32">
        <f>VLOOKUP(A12,'BASE DE DADOS OPS'!$A$5:$Q$9635,13,FALSE)</f>
        <v>223</v>
      </c>
      <c r="Z12" s="4">
        <f>IF(Y12&lt;&gt;"Liquidação Cancelada",VLOOKUP(B12,'BASE DE DADOS OPS'!$B$5:$Q$9635,13,FALSE),"Liquidação Cancelada")</f>
        <v>76020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76020</v>
      </c>
      <c r="AC12" s="4">
        <f t="shared" si="11"/>
        <v>76020</v>
      </c>
      <c r="AD12" s="3">
        <f t="shared" si="12"/>
        <v>0</v>
      </c>
      <c r="AE12" s="60"/>
    </row>
    <row r="13" spans="1:31" s="61" customFormat="1" ht="24.95" customHeight="1" x14ac:dyDescent="0.2">
      <c r="A13" s="53" t="str">
        <f t="shared" si="0"/>
        <v>1441|1440005|81|2024|17138140000123|3008|24000</v>
      </c>
      <c r="B13" s="53" t="str">
        <f t="shared" si="1"/>
        <v>1441|1440005|81|2024|220</v>
      </c>
      <c r="C13" s="59" t="str">
        <f t="shared" si="2"/>
        <v>1440005|220</v>
      </c>
      <c r="D13" s="32">
        <v>1441</v>
      </c>
      <c r="E13" s="32">
        <v>1440005</v>
      </c>
      <c r="F13" s="73" t="str">
        <f t="shared" si="7"/>
        <v>81/2024</v>
      </c>
      <c r="G13" s="32">
        <v>81</v>
      </c>
      <c r="H13" s="32">
        <v>2024</v>
      </c>
      <c r="I13" s="73" t="str">
        <f t="shared" si="8"/>
        <v>10.1</v>
      </c>
      <c r="J13" s="32">
        <v>10</v>
      </c>
      <c r="K13" s="32">
        <v>1</v>
      </c>
      <c r="L13" s="32">
        <v>17138140000123</v>
      </c>
      <c r="M13" s="33" t="s">
        <v>129</v>
      </c>
      <c r="N13" s="32">
        <v>3008</v>
      </c>
      <c r="O13" s="33" t="s">
        <v>120</v>
      </c>
      <c r="P13" s="32">
        <v>9</v>
      </c>
      <c r="Q13" s="19">
        <v>45552</v>
      </c>
      <c r="R13" s="32">
        <v>1</v>
      </c>
      <c r="S13" s="34">
        <v>24000</v>
      </c>
      <c r="T13" s="34">
        <v>0</v>
      </c>
      <c r="U13" s="34">
        <v>0</v>
      </c>
      <c r="V13" s="70">
        <f t="shared" si="9"/>
        <v>24000</v>
      </c>
      <c r="W13" s="19">
        <f>IF(Y13&lt;&gt;"Liquidação Cancelada",VLOOKUP(B13,'BASE DE DADOS OPS'!$B$5:$Q$9635,11,FALSE),"Liquidação Cancelada")</f>
        <v>45552</v>
      </c>
      <c r="X13" s="36">
        <f t="shared" si="10"/>
        <v>0</v>
      </c>
      <c r="Y13" s="32">
        <f>VLOOKUP(A13,'BASE DE DADOS OPS'!$A$5:$Q$9635,13,FALSE)</f>
        <v>220</v>
      </c>
      <c r="Z13" s="4">
        <f>IF(Y13&lt;&gt;"Liquidação Cancelada",VLOOKUP(B13,'BASE DE DADOS OPS'!$B$5:$Q$9635,13,FALSE),"Liquidação Cancelada")</f>
        <v>24000</v>
      </c>
      <c r="AA13" s="4">
        <f>IF(Y13&lt;&gt;"Liquidação Cancelada",VLOOKUP(B13,'BASE DE DADOS OPS'!$B$5:$Q$9635,15,FALSE),"Liquidação Cancelada")</f>
        <v>288</v>
      </c>
      <c r="AB13" s="4">
        <f>IF(Y13&lt;&gt;"Liquidação Cancelada",VLOOKUP(B13,'BASE DE DADOS OPS'!$B$5:$Q$9635,14,FALSE),"Liquidação Cancelada")</f>
        <v>23712</v>
      </c>
      <c r="AC13" s="4">
        <f t="shared" si="11"/>
        <v>23712</v>
      </c>
      <c r="AD13" s="3">
        <f t="shared" si="12"/>
        <v>0</v>
      </c>
      <c r="AE13" s="60"/>
    </row>
    <row r="14" spans="1:31" s="61" customFormat="1" ht="24.95" customHeight="1" x14ac:dyDescent="0.2">
      <c r="A14" s="53" t="str">
        <f t="shared" si="0"/>
        <v>1441|1440005|85|2024|71402192000100|5212|17714</v>
      </c>
      <c r="B14" s="53" t="str">
        <f t="shared" si="1"/>
        <v>1441|1440005|85|2024|215</v>
      </c>
      <c r="C14" s="59" t="str">
        <f t="shared" si="2"/>
        <v>1440005|215</v>
      </c>
      <c r="D14" s="32">
        <v>1441</v>
      </c>
      <c r="E14" s="32">
        <v>1440005</v>
      </c>
      <c r="F14" s="73" t="str">
        <f t="shared" si="7"/>
        <v>85/2024</v>
      </c>
      <c r="G14" s="32">
        <v>85</v>
      </c>
      <c r="H14" s="32">
        <v>2024</v>
      </c>
      <c r="I14" s="73" t="str">
        <f t="shared" si="8"/>
        <v>10.1</v>
      </c>
      <c r="J14" s="32">
        <v>10</v>
      </c>
      <c r="K14" s="32">
        <v>1</v>
      </c>
      <c r="L14" s="32">
        <v>71402192000100</v>
      </c>
      <c r="M14" s="33" t="s">
        <v>130</v>
      </c>
      <c r="N14" s="32">
        <v>5212</v>
      </c>
      <c r="O14" s="33" t="s">
        <v>56</v>
      </c>
      <c r="P14" s="32">
        <v>9</v>
      </c>
      <c r="Q14" s="19">
        <v>45539</v>
      </c>
      <c r="R14" s="32">
        <v>1</v>
      </c>
      <c r="S14" s="34">
        <v>17714</v>
      </c>
      <c r="T14" s="34">
        <v>0</v>
      </c>
      <c r="U14" s="34">
        <v>0</v>
      </c>
      <c r="V14" s="70">
        <f t="shared" si="9"/>
        <v>17714</v>
      </c>
      <c r="W14" s="19">
        <f>IF(Y14&lt;&gt;"Liquidação Cancelada",VLOOKUP(B14,'BASE DE DADOS OPS'!$B$5:$Q$9635,11,FALSE),"Liquidação Cancelada")</f>
        <v>45540</v>
      </c>
      <c r="X14" s="36">
        <f t="shared" si="10"/>
        <v>1</v>
      </c>
      <c r="Y14" s="32">
        <f>VLOOKUP(A14,'BASE DE DADOS OPS'!$A$5:$Q$9635,13,FALSE)</f>
        <v>215</v>
      </c>
      <c r="Z14" s="4">
        <f>IF(Y14&lt;&gt;"Liquidação Cancelada",VLOOKUP(B14,'BASE DE DADOS OPS'!$B$5:$Q$9635,13,FALSE),"Liquidação Cancelada")</f>
        <v>17714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17714</v>
      </c>
      <c r="AC14" s="4">
        <f t="shared" si="11"/>
        <v>17714</v>
      </c>
      <c r="AD14" s="3">
        <f t="shared" si="12"/>
        <v>0</v>
      </c>
      <c r="AE14" s="60"/>
    </row>
    <row r="15" spans="1:31" s="61" customFormat="1" ht="24.95" customHeight="1" x14ac:dyDescent="0.2">
      <c r="A15" s="53" t="str">
        <f t="shared" si="0"/>
        <v>1441|1440005|89|2024|17263096000183|5225|7938,21</v>
      </c>
      <c r="B15" s="53" t="str">
        <f t="shared" si="1"/>
        <v>1441|1440005|89|2024|218</v>
      </c>
      <c r="C15" s="59" t="str">
        <f t="shared" si="2"/>
        <v>1440005|218</v>
      </c>
      <c r="D15" s="32">
        <v>1441</v>
      </c>
      <c r="E15" s="32">
        <v>1440005</v>
      </c>
      <c r="F15" s="73" t="str">
        <f t="shared" si="7"/>
        <v>89/2024</v>
      </c>
      <c r="G15" s="32">
        <v>89</v>
      </c>
      <c r="H15" s="32">
        <v>2024</v>
      </c>
      <c r="I15" s="73" t="str">
        <f t="shared" si="8"/>
        <v>10.1</v>
      </c>
      <c r="J15" s="32">
        <v>10</v>
      </c>
      <c r="K15" s="32">
        <v>1</v>
      </c>
      <c r="L15" s="32">
        <v>17263096000183</v>
      </c>
      <c r="M15" s="33" t="s">
        <v>131</v>
      </c>
      <c r="N15" s="32">
        <v>5225</v>
      </c>
      <c r="O15" s="33" t="s">
        <v>57</v>
      </c>
      <c r="P15" s="32">
        <v>9</v>
      </c>
      <c r="Q15" s="19">
        <v>45547</v>
      </c>
      <c r="R15" s="32">
        <v>1</v>
      </c>
      <c r="S15" s="34">
        <v>7938.21</v>
      </c>
      <c r="T15" s="34">
        <v>0</v>
      </c>
      <c r="U15" s="34">
        <v>0</v>
      </c>
      <c r="V15" s="70">
        <f t="shared" si="9"/>
        <v>7938.21</v>
      </c>
      <c r="W15" s="19">
        <f>IF(Y15&lt;&gt;"Liquidação Cancelada",VLOOKUP(B15,'BASE DE DADOS OPS'!$B$5:$Q$9635,11,FALSE),"Liquidação Cancelada")</f>
        <v>45552</v>
      </c>
      <c r="X15" s="36">
        <f t="shared" si="10"/>
        <v>3</v>
      </c>
      <c r="Y15" s="32">
        <f>VLOOKUP(A15,'BASE DE DADOS OPS'!$A$5:$Q$9635,13,FALSE)</f>
        <v>218</v>
      </c>
      <c r="Z15" s="4">
        <f>IF(Y15&lt;&gt;"Liquidação Cancelada",VLOOKUP(B15,'BASE DE DADOS OPS'!$B$5:$Q$9635,13,FALSE),"Liquidação Cancelada")</f>
        <v>7938.21</v>
      </c>
      <c r="AA15" s="4">
        <f>IF(Y15&lt;&gt;"Liquidação Cancelada",VLOOKUP(B15,'BASE DE DADOS OPS'!$B$5:$Q$9635,15,FALSE),"Liquidação Cancelada")</f>
        <v>95.26</v>
      </c>
      <c r="AB15" s="4">
        <f>IF(Y15&lt;&gt;"Liquidação Cancelada",VLOOKUP(B15,'BASE DE DADOS OPS'!$B$5:$Q$9635,14,FALSE),"Liquidação Cancelada")</f>
        <v>7842.95</v>
      </c>
      <c r="AC15" s="4">
        <f t="shared" si="11"/>
        <v>7842.95</v>
      </c>
      <c r="AD15" s="3">
        <f t="shared" si="12"/>
        <v>0</v>
      </c>
      <c r="AE15" s="60"/>
    </row>
    <row r="16" spans="1:31" s="61" customFormat="1" ht="24.95" customHeight="1" x14ac:dyDescent="0.2">
      <c r="A16" s="53" t="str">
        <f t="shared" si="0"/>
        <v>1441|1440005|90|2024|17263096000183|3022|3322,74</v>
      </c>
      <c r="B16" s="53" t="str">
        <f t="shared" si="1"/>
        <v>1441|1440005|90|2024|217</v>
      </c>
      <c r="C16" s="59" t="str">
        <f t="shared" si="2"/>
        <v>1440005|217</v>
      </c>
      <c r="D16" s="32">
        <v>1441</v>
      </c>
      <c r="E16" s="32">
        <v>1440005</v>
      </c>
      <c r="F16" s="73" t="str">
        <f t="shared" si="7"/>
        <v>90/2024</v>
      </c>
      <c r="G16" s="32">
        <v>90</v>
      </c>
      <c r="H16" s="32">
        <v>2024</v>
      </c>
      <c r="I16" s="73" t="str">
        <f t="shared" si="8"/>
        <v>10.1</v>
      </c>
      <c r="J16" s="32">
        <v>10</v>
      </c>
      <c r="K16" s="32">
        <v>1</v>
      </c>
      <c r="L16" s="32">
        <v>17263096000183</v>
      </c>
      <c r="M16" s="33" t="s">
        <v>131</v>
      </c>
      <c r="N16" s="32">
        <v>3022</v>
      </c>
      <c r="O16" s="33" t="s">
        <v>132</v>
      </c>
      <c r="P16" s="32">
        <v>9</v>
      </c>
      <c r="Q16" s="19">
        <v>45547</v>
      </c>
      <c r="R16" s="32">
        <v>1</v>
      </c>
      <c r="S16" s="34">
        <v>3322.74</v>
      </c>
      <c r="T16" s="34">
        <v>0</v>
      </c>
      <c r="U16" s="34">
        <v>0</v>
      </c>
      <c r="V16" s="70">
        <f t="shared" si="9"/>
        <v>3322.74</v>
      </c>
      <c r="W16" s="19">
        <f>IF(Y16&lt;&gt;"Liquidação Cancelada",VLOOKUP(B16,'BASE DE DADOS OPS'!$B$5:$Q$9635,11,FALSE),"Liquidação Cancelada")</f>
        <v>45552</v>
      </c>
      <c r="X16" s="36">
        <f t="shared" si="10"/>
        <v>3</v>
      </c>
      <c r="Y16" s="32">
        <f>VLOOKUP(A16,'BASE DE DADOS OPS'!$A$5:$Q$9635,13,FALSE)</f>
        <v>217</v>
      </c>
      <c r="Z16" s="4">
        <f>IF(Y16&lt;&gt;"Liquidação Cancelada",VLOOKUP(B16,'BASE DE DADOS OPS'!$B$5:$Q$9635,13,FALSE),"Liquidação Cancelada")</f>
        <v>3322.74</v>
      </c>
      <c r="AA16" s="4">
        <f>IF(Y16&lt;&gt;"Liquidação Cancelada",VLOOKUP(B16,'BASE DE DADOS OPS'!$B$5:$Q$9635,15,FALSE),"Liquidação Cancelada")</f>
        <v>39.869999999999997</v>
      </c>
      <c r="AB16" s="4">
        <f>IF(Y16&lt;&gt;"Liquidação Cancelada",VLOOKUP(B16,'BASE DE DADOS OPS'!$B$5:$Q$9635,14,FALSE),"Liquidação Cancelada")</f>
        <v>3282.87</v>
      </c>
      <c r="AC16" s="4">
        <f t="shared" si="11"/>
        <v>3282.87</v>
      </c>
      <c r="AD16" s="3">
        <f t="shared" si="12"/>
        <v>0</v>
      </c>
      <c r="AE16" s="60"/>
    </row>
    <row r="17" spans="1:31" s="61" customFormat="1" ht="24.95" customHeight="1" x14ac:dyDescent="0.2">
      <c r="A17" s="53" t="str">
        <f t="shared" si="0"/>
        <v>1441|1440006|2|2024|1017250000105|3304|4344,33</v>
      </c>
      <c r="B17" s="53" t="str">
        <f t="shared" si="1"/>
        <v>1441|1440006|2|2024|78</v>
      </c>
      <c r="C17" s="59" t="str">
        <f t="shared" si="2"/>
        <v>1440006|78</v>
      </c>
      <c r="D17" s="32">
        <v>1441</v>
      </c>
      <c r="E17" s="32">
        <v>1440006</v>
      </c>
      <c r="F17" s="73" t="str">
        <f t="shared" si="7"/>
        <v>2/2024</v>
      </c>
      <c r="G17" s="32">
        <v>2</v>
      </c>
      <c r="H17" s="32">
        <v>2024</v>
      </c>
      <c r="I17" s="73" t="str">
        <f t="shared" si="8"/>
        <v>10.1</v>
      </c>
      <c r="J17" s="32">
        <v>10</v>
      </c>
      <c r="K17" s="32">
        <v>1</v>
      </c>
      <c r="L17" s="32">
        <v>1017250000105</v>
      </c>
      <c r="M17" s="33" t="s">
        <v>133</v>
      </c>
      <c r="N17" s="32">
        <v>3304</v>
      </c>
      <c r="O17" s="33" t="s">
        <v>134</v>
      </c>
      <c r="P17" s="32">
        <v>9</v>
      </c>
      <c r="Q17" s="19">
        <v>45552</v>
      </c>
      <c r="R17" s="32">
        <v>8</v>
      </c>
      <c r="S17" s="34">
        <v>4344.33</v>
      </c>
      <c r="T17" s="34">
        <v>0</v>
      </c>
      <c r="U17" s="34">
        <v>0</v>
      </c>
      <c r="V17" s="70">
        <f t="shared" si="9"/>
        <v>4344.33</v>
      </c>
      <c r="W17" s="19">
        <f>IF(Y17&lt;&gt;"Liquidação Cancelada",VLOOKUP(B17,'BASE DE DADOS OPS'!$B$5:$Q$9635,11,FALSE),"Liquidação Cancelada")</f>
        <v>45553</v>
      </c>
      <c r="X17" s="36">
        <f t="shared" si="10"/>
        <v>1</v>
      </c>
      <c r="Y17" s="32">
        <f>VLOOKUP(A17,'BASE DE DADOS OPS'!$A$5:$Q$9635,13,FALSE)</f>
        <v>78</v>
      </c>
      <c r="Z17" s="4">
        <f>IF(Y17&lt;&gt;"Liquidação Cancelada",VLOOKUP(B17,'BASE DE DADOS OPS'!$B$5:$Q$9635,13,FALSE),"Liquidação Cancelada")</f>
        <v>4344.33</v>
      </c>
      <c r="AA17" s="4">
        <f>IF(Y17&lt;&gt;"Liquidação Cancelada",VLOOKUP(B17,'BASE DE DADOS OPS'!$B$5:$Q$9635,15,FALSE),"Liquidação Cancelada")</f>
        <v>101.92</v>
      </c>
      <c r="AB17" s="4">
        <f>IF(Y17&lt;&gt;"Liquidação Cancelada",VLOOKUP(B17,'BASE DE DADOS OPS'!$B$5:$Q$9635,14,FALSE),"Liquidação Cancelada")</f>
        <v>4242.41</v>
      </c>
      <c r="AC17" s="4">
        <f t="shared" si="11"/>
        <v>4242.41</v>
      </c>
      <c r="AD17" s="3">
        <f t="shared" si="12"/>
        <v>0</v>
      </c>
      <c r="AE17" s="60"/>
    </row>
    <row r="18" spans="1:31" s="61" customFormat="1" ht="24.95" customHeight="1" x14ac:dyDescent="0.2">
      <c r="A18" s="53" t="str">
        <f t="shared" si="0"/>
        <v>1441|1440006|35|2024|36593318000170|3948|3919,6</v>
      </c>
      <c r="B18" s="53" t="str">
        <f t="shared" si="1"/>
        <v>1441|1440006|35|2024|80</v>
      </c>
      <c r="C18" s="59" t="str">
        <f t="shared" si="2"/>
        <v>1440006|80</v>
      </c>
      <c r="D18" s="32">
        <v>1441</v>
      </c>
      <c r="E18" s="32">
        <v>1440006</v>
      </c>
      <c r="F18" s="73" t="str">
        <f t="shared" si="7"/>
        <v>35/2024</v>
      </c>
      <c r="G18" s="32">
        <v>35</v>
      </c>
      <c r="H18" s="32">
        <v>2024</v>
      </c>
      <c r="I18" s="73" t="str">
        <f t="shared" si="8"/>
        <v>10.1</v>
      </c>
      <c r="J18" s="32">
        <v>10</v>
      </c>
      <c r="K18" s="32">
        <v>1</v>
      </c>
      <c r="L18" s="32">
        <v>36593318000170</v>
      </c>
      <c r="M18" s="33" t="s">
        <v>135</v>
      </c>
      <c r="N18" s="32">
        <v>3948</v>
      </c>
      <c r="O18" s="33" t="s">
        <v>85</v>
      </c>
      <c r="P18" s="32">
        <v>9</v>
      </c>
      <c r="Q18" s="19">
        <v>45553</v>
      </c>
      <c r="R18" s="32">
        <v>1</v>
      </c>
      <c r="S18" s="34">
        <v>4000</v>
      </c>
      <c r="T18" s="34">
        <v>80.400000000000006</v>
      </c>
      <c r="U18" s="34">
        <v>0</v>
      </c>
      <c r="V18" s="70">
        <f t="shared" si="9"/>
        <v>3919.6</v>
      </c>
      <c r="W18" s="19">
        <f>IF(Y18&lt;&gt;"Liquidação Cancelada",VLOOKUP(B18,'BASE DE DADOS OPS'!$B$5:$Q$9635,11,FALSE),"Liquidação Cancelada")</f>
        <v>45555</v>
      </c>
      <c r="X18" s="36">
        <f t="shared" si="10"/>
        <v>2</v>
      </c>
      <c r="Y18" s="32">
        <f>VLOOKUP(A18,'BASE DE DADOS OPS'!$A$5:$Q$9635,13,FALSE)</f>
        <v>80</v>
      </c>
      <c r="Z18" s="4">
        <f>IF(Y18&lt;&gt;"Liquidação Cancelada",VLOOKUP(B18,'BASE DE DADOS OPS'!$B$5:$Q$9635,13,FALSE),"Liquidação Cancelada")</f>
        <v>3919.6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3919.6</v>
      </c>
      <c r="AC18" s="4">
        <f t="shared" si="11"/>
        <v>3919.6</v>
      </c>
      <c r="AD18" s="3">
        <f t="shared" si="12"/>
        <v>0</v>
      </c>
      <c r="AE18" s="60"/>
    </row>
    <row r="19" spans="1:31" s="61" customFormat="1" ht="24.95" customHeight="1" x14ac:dyDescent="0.2">
      <c r="A19" s="53" t="str">
        <f t="shared" si="0"/>
        <v>1441|1440006|41|2024|30375048000145|3948|5602,45</v>
      </c>
      <c r="B19" s="53" t="str">
        <f t="shared" si="1"/>
        <v>1441|1440006|41|2024|77</v>
      </c>
      <c r="C19" s="59" t="str">
        <f t="shared" si="2"/>
        <v>1440006|77</v>
      </c>
      <c r="D19" s="32">
        <v>1441</v>
      </c>
      <c r="E19" s="32">
        <v>1440006</v>
      </c>
      <c r="F19" s="73" t="str">
        <f t="shared" si="7"/>
        <v>41/2024</v>
      </c>
      <c r="G19" s="32">
        <v>41</v>
      </c>
      <c r="H19" s="32">
        <v>2024</v>
      </c>
      <c r="I19" s="73" t="str">
        <f t="shared" si="8"/>
        <v>10.1</v>
      </c>
      <c r="J19" s="32">
        <v>10</v>
      </c>
      <c r="K19" s="32">
        <v>1</v>
      </c>
      <c r="L19" s="32">
        <v>30375048000145</v>
      </c>
      <c r="M19" s="33" t="s">
        <v>136</v>
      </c>
      <c r="N19" s="32">
        <v>3948</v>
      </c>
      <c r="O19" s="33" t="s">
        <v>85</v>
      </c>
      <c r="P19" s="32">
        <v>9</v>
      </c>
      <c r="Q19" s="19">
        <v>45541</v>
      </c>
      <c r="R19" s="32">
        <v>1</v>
      </c>
      <c r="S19" s="34">
        <v>5602.45</v>
      </c>
      <c r="T19" s="34">
        <v>0</v>
      </c>
      <c r="U19" s="34">
        <v>0</v>
      </c>
      <c r="V19" s="70">
        <f t="shared" si="9"/>
        <v>5602.45</v>
      </c>
      <c r="W19" s="19">
        <f>IF(Y19&lt;&gt;"Liquidação Cancelada",VLOOKUP(B19,'BASE DE DADOS OPS'!$B$5:$Q$9635,11,FALSE),"Liquidação Cancelada")</f>
        <v>45546</v>
      </c>
      <c r="X19" s="36">
        <f t="shared" si="10"/>
        <v>3</v>
      </c>
      <c r="Y19" s="32">
        <f>VLOOKUP(A19,'BASE DE DADOS OPS'!$A$5:$Q$9635,13,FALSE)</f>
        <v>77</v>
      </c>
      <c r="Z19" s="4">
        <f>IF(Y19&lt;&gt;"Liquidação Cancelada",VLOOKUP(B19,'BASE DE DADOS OPS'!$B$5:$Q$9635,13,FALSE),"Liquidação Cancelada")</f>
        <v>5602.45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5602.45</v>
      </c>
      <c r="AC19" s="4">
        <f t="shared" si="11"/>
        <v>5602.45</v>
      </c>
      <c r="AD19" s="3">
        <f t="shared" si="12"/>
        <v>0</v>
      </c>
      <c r="AE19" s="60"/>
    </row>
    <row r="20" spans="1:31" s="61" customFormat="1" ht="24.95" customHeight="1" x14ac:dyDescent="0.2">
      <c r="A20" s="53" t="str">
        <f t="shared" si="0"/>
        <v>1441|1440006|42|2024|34116345000127|3948|5446,14</v>
      </c>
      <c r="B20" s="53" t="str">
        <f t="shared" si="1"/>
        <v>1441|1440006|42|2024|73</v>
      </c>
      <c r="C20" s="59" t="str">
        <f t="shared" si="2"/>
        <v>1440006|73</v>
      </c>
      <c r="D20" s="32">
        <v>1441</v>
      </c>
      <c r="E20" s="32">
        <v>1440006</v>
      </c>
      <c r="F20" s="73" t="str">
        <f t="shared" si="7"/>
        <v>42/2024</v>
      </c>
      <c r="G20" s="32">
        <v>42</v>
      </c>
      <c r="H20" s="32">
        <v>2024</v>
      </c>
      <c r="I20" s="73" t="str">
        <f t="shared" si="8"/>
        <v>10.1</v>
      </c>
      <c r="J20" s="32">
        <v>10</v>
      </c>
      <c r="K20" s="32">
        <v>1</v>
      </c>
      <c r="L20" s="32">
        <v>34116345000127</v>
      </c>
      <c r="M20" s="33" t="s">
        <v>137</v>
      </c>
      <c r="N20" s="32">
        <v>3948</v>
      </c>
      <c r="O20" s="33" t="s">
        <v>85</v>
      </c>
      <c r="P20" s="32">
        <v>9</v>
      </c>
      <c r="Q20" s="19">
        <v>45538</v>
      </c>
      <c r="R20" s="32">
        <v>1</v>
      </c>
      <c r="S20" s="34">
        <v>5602.45</v>
      </c>
      <c r="T20" s="34">
        <v>156.31</v>
      </c>
      <c r="U20" s="34">
        <v>0</v>
      </c>
      <c r="V20" s="70">
        <f t="shared" si="9"/>
        <v>5446.1399999999994</v>
      </c>
      <c r="W20" s="19">
        <f>IF(Y20&lt;&gt;"Liquidação Cancelada",VLOOKUP(B20,'BASE DE DADOS OPS'!$B$5:$Q$9635,11,FALSE),"Liquidação Cancelada")</f>
        <v>45539</v>
      </c>
      <c r="X20" s="36">
        <f t="shared" si="10"/>
        <v>1</v>
      </c>
      <c r="Y20" s="32">
        <f>VLOOKUP(A20,'BASE DE DADOS OPS'!$A$5:$Q$9635,13,FALSE)</f>
        <v>73</v>
      </c>
      <c r="Z20" s="4">
        <f>IF(Y20&lt;&gt;"Liquidação Cancelada",VLOOKUP(B20,'BASE DE DADOS OPS'!$B$5:$Q$9635,13,FALSE),"Liquidação Cancelada")</f>
        <v>5446.14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5446.14</v>
      </c>
      <c r="AC20" s="4">
        <f t="shared" si="11"/>
        <v>5446.14</v>
      </c>
      <c r="AD20" s="3">
        <f t="shared" si="12"/>
        <v>-9.0949470177292824E-13</v>
      </c>
      <c r="AE20" s="60"/>
    </row>
    <row r="21" spans="1:31" s="61" customFormat="1" ht="24.95" customHeight="1" x14ac:dyDescent="0.2">
      <c r="A21" s="53" t="str">
        <f t="shared" si="0"/>
        <v>1441|1440011|53|2024|5381960000162|3921|16626,44</v>
      </c>
      <c r="B21" s="53" t="str">
        <f t="shared" si="1"/>
        <v>1441|1440011|53|2024|5477</v>
      </c>
      <c r="C21" s="59" t="str">
        <f t="shared" si="2"/>
        <v>1440011|5477</v>
      </c>
      <c r="D21" s="32">
        <v>1441</v>
      </c>
      <c r="E21" s="32">
        <v>1440011</v>
      </c>
      <c r="F21" s="73" t="str">
        <f t="shared" si="7"/>
        <v>53/2024</v>
      </c>
      <c r="G21" s="32">
        <v>53</v>
      </c>
      <c r="H21" s="32">
        <v>2024</v>
      </c>
      <c r="I21" s="73" t="str">
        <f t="shared" si="8"/>
        <v>10.1</v>
      </c>
      <c r="J21" s="32">
        <v>10</v>
      </c>
      <c r="K21" s="32">
        <v>1</v>
      </c>
      <c r="L21" s="32">
        <v>5381960000162</v>
      </c>
      <c r="M21" s="33" t="s">
        <v>138</v>
      </c>
      <c r="N21" s="32">
        <v>3921</v>
      </c>
      <c r="O21" s="33" t="s">
        <v>106</v>
      </c>
      <c r="P21" s="32">
        <v>9</v>
      </c>
      <c r="Q21" s="19">
        <v>45539</v>
      </c>
      <c r="R21" s="32">
        <v>9</v>
      </c>
      <c r="S21" s="34">
        <v>17384.400000000001</v>
      </c>
      <c r="T21" s="34">
        <v>757.96</v>
      </c>
      <c r="U21" s="34">
        <v>0</v>
      </c>
      <c r="V21" s="70">
        <f t="shared" si="9"/>
        <v>16626.440000000002</v>
      </c>
      <c r="W21" s="19">
        <f>IF(Y21&lt;&gt;"Liquidação Cancelada",VLOOKUP(B21,'BASE DE DADOS OPS'!$B$5:$Q$9635,11,FALSE),"Liquidação Cancelada")</f>
        <v>45545</v>
      </c>
      <c r="X21" s="36">
        <f t="shared" si="10"/>
        <v>4</v>
      </c>
      <c r="Y21" s="32">
        <f>VLOOKUP(A21,'BASE DE DADOS OPS'!$A$5:$Q$9635,13,FALSE)</f>
        <v>5477</v>
      </c>
      <c r="Z21" s="4">
        <f>IF(Y21&lt;&gt;"Liquidação Cancelada",VLOOKUP(B21,'BASE DE DADOS OPS'!$B$5:$Q$9635,13,FALSE),"Liquidação Cancelada")</f>
        <v>16626.439999999999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16626.439999999999</v>
      </c>
      <c r="AC21" s="4">
        <f t="shared" si="11"/>
        <v>16626.439999999999</v>
      </c>
      <c r="AD21" s="3">
        <f t="shared" si="12"/>
        <v>3.637978807091713E-12</v>
      </c>
      <c r="AE21" s="60"/>
    </row>
    <row r="22" spans="1:31" s="61" customFormat="1" ht="24.95" customHeight="1" x14ac:dyDescent="0.2">
      <c r="A22" s="53" t="str">
        <f t="shared" si="0"/>
        <v>1441|1440011|56|2024|10658360000139|3921|1010,59</v>
      </c>
      <c r="B22" s="53" t="str">
        <f t="shared" si="1"/>
        <v>1441|1440011|56|2024|5643</v>
      </c>
      <c r="C22" s="59" t="str">
        <f t="shared" si="2"/>
        <v>1440011|5643</v>
      </c>
      <c r="D22" s="32">
        <v>1441</v>
      </c>
      <c r="E22" s="32">
        <v>1440011</v>
      </c>
      <c r="F22" s="73" t="str">
        <f t="shared" si="7"/>
        <v>56/2024</v>
      </c>
      <c r="G22" s="32">
        <v>56</v>
      </c>
      <c r="H22" s="32">
        <v>2024</v>
      </c>
      <c r="I22" s="73" t="str">
        <f t="shared" si="8"/>
        <v>10.1</v>
      </c>
      <c r="J22" s="32">
        <v>10</v>
      </c>
      <c r="K22" s="32">
        <v>1</v>
      </c>
      <c r="L22" s="32">
        <v>10658360000139</v>
      </c>
      <c r="M22" s="33" t="s">
        <v>139</v>
      </c>
      <c r="N22" s="32">
        <v>3921</v>
      </c>
      <c r="O22" s="33" t="s">
        <v>106</v>
      </c>
      <c r="P22" s="32">
        <v>9</v>
      </c>
      <c r="Q22" s="19">
        <v>45547</v>
      </c>
      <c r="R22" s="32">
        <v>10</v>
      </c>
      <c r="S22" s="34">
        <v>1135.49</v>
      </c>
      <c r="T22" s="34">
        <v>124.9</v>
      </c>
      <c r="U22" s="34">
        <v>0</v>
      </c>
      <c r="V22" s="70">
        <f t="shared" si="9"/>
        <v>1010.59</v>
      </c>
      <c r="W22" s="19">
        <f>IF(Y22&lt;&gt;"Liquidação Cancelada",VLOOKUP(B22,'BASE DE DADOS OPS'!$B$5:$Q$9635,11,FALSE),"Liquidação Cancelada")</f>
        <v>45552</v>
      </c>
      <c r="X22" s="36">
        <f t="shared" si="10"/>
        <v>3</v>
      </c>
      <c r="Y22" s="32">
        <f>VLOOKUP(A22,'BASE DE DADOS OPS'!$A$5:$Q$9635,13,FALSE)</f>
        <v>5643</v>
      </c>
      <c r="Z22" s="4">
        <f>IF(Y22&lt;&gt;"Liquidação Cancelada",VLOOKUP(B22,'BASE DE DADOS OPS'!$B$5:$Q$9635,13,FALSE),"Liquidação Cancelada")</f>
        <v>1010.59</v>
      </c>
      <c r="AA22" s="4">
        <f>IF(Y22&lt;&gt;"Liquidação Cancelada",VLOOKUP(B22,'BASE DE DADOS OPS'!$B$5:$Q$9635,15,FALSE),"Liquidação Cancelada")</f>
        <v>54.5</v>
      </c>
      <c r="AB22" s="4">
        <f>IF(Y22&lt;&gt;"Liquidação Cancelada",VLOOKUP(B22,'BASE DE DADOS OPS'!$B$5:$Q$9635,14,FALSE),"Liquidação Cancelada")</f>
        <v>956.09</v>
      </c>
      <c r="AC22" s="4">
        <f t="shared" si="11"/>
        <v>956.09</v>
      </c>
      <c r="AD22" s="3">
        <f t="shared" si="12"/>
        <v>0</v>
      </c>
      <c r="AE22" s="60"/>
    </row>
    <row r="23" spans="1:31" s="61" customFormat="1" ht="24.95" customHeight="1" x14ac:dyDescent="0.2">
      <c r="A23" s="53" t="str">
        <f t="shared" si="0"/>
        <v>1441|1440011|58|2024|26179697000101|3987|2099,82</v>
      </c>
      <c r="B23" s="53" t="str">
        <f t="shared" si="1"/>
        <v>1441|1440011|58|2024|5704</v>
      </c>
      <c r="C23" s="59" t="str">
        <f t="shared" si="2"/>
        <v>1440011|5704</v>
      </c>
      <c r="D23" s="32">
        <v>1441</v>
      </c>
      <c r="E23" s="32">
        <v>1440011</v>
      </c>
      <c r="F23" s="73" t="str">
        <f t="shared" si="7"/>
        <v>58/2024</v>
      </c>
      <c r="G23" s="32">
        <v>58</v>
      </c>
      <c r="H23" s="32">
        <v>2024</v>
      </c>
      <c r="I23" s="73" t="str">
        <f t="shared" si="8"/>
        <v>10.1</v>
      </c>
      <c r="J23" s="32">
        <v>10</v>
      </c>
      <c r="K23" s="32">
        <v>1</v>
      </c>
      <c r="L23" s="32">
        <v>26179697000101</v>
      </c>
      <c r="M23" s="33" t="s">
        <v>140</v>
      </c>
      <c r="N23" s="32">
        <v>3987</v>
      </c>
      <c r="O23" s="33" t="s">
        <v>107</v>
      </c>
      <c r="P23" s="32">
        <v>9</v>
      </c>
      <c r="Q23" s="19">
        <v>45546</v>
      </c>
      <c r="R23" s="32">
        <v>8</v>
      </c>
      <c r="S23" s="34">
        <v>2210.34</v>
      </c>
      <c r="T23" s="34">
        <v>110.52</v>
      </c>
      <c r="U23" s="34">
        <v>0</v>
      </c>
      <c r="V23" s="70">
        <f t="shared" si="9"/>
        <v>2099.8200000000002</v>
      </c>
      <c r="W23" s="19">
        <f>IF(Y23&lt;&gt;"Liquidação Cancelada",VLOOKUP(B23,'BASE DE DADOS OPS'!$B$5:$Q$9635,11,FALSE),"Liquidação Cancelada")</f>
        <v>45552</v>
      </c>
      <c r="X23" s="36">
        <f t="shared" si="10"/>
        <v>4</v>
      </c>
      <c r="Y23" s="32">
        <f>VLOOKUP(A23,'BASE DE DADOS OPS'!$A$5:$Q$9635,13,FALSE)</f>
        <v>5704</v>
      </c>
      <c r="Z23" s="4">
        <f>IF(Y23&lt;&gt;"Liquidação Cancelada",VLOOKUP(B23,'BASE DE DADOS OPS'!$B$5:$Q$9635,13,FALSE),"Liquidação Cancelada")</f>
        <v>2099.8200000000002</v>
      </c>
      <c r="AA23" s="4">
        <f>IF(Y23&lt;&gt;"Liquidação Cancelada",VLOOKUP(B23,'BASE DE DADOS OPS'!$B$5:$Q$9635,15,FALSE),"Liquidação Cancelada")</f>
        <v>106.1</v>
      </c>
      <c r="AB23" s="4">
        <f>IF(Y23&lt;&gt;"Liquidação Cancelada",VLOOKUP(B23,'BASE DE DADOS OPS'!$B$5:$Q$9635,14,FALSE),"Liquidação Cancelada")</f>
        <v>1993.72</v>
      </c>
      <c r="AC23" s="4">
        <f t="shared" si="11"/>
        <v>1993.7200000000003</v>
      </c>
      <c r="AD23" s="3">
        <f t="shared" si="12"/>
        <v>-2.2737367544323206E-13</v>
      </c>
      <c r="AE23" s="60"/>
    </row>
    <row r="24" spans="1:31" s="61" customFormat="1" ht="24.95" customHeight="1" x14ac:dyDescent="0.2">
      <c r="A24" s="53" t="str">
        <f t="shared" si="0"/>
        <v>1441|1440011|61|2024|18745455000100|3999|595,84</v>
      </c>
      <c r="B24" s="53" t="str">
        <f t="shared" si="1"/>
        <v>1441|1440011|61|2024|5928</v>
      </c>
      <c r="C24" s="59" t="str">
        <f t="shared" si="2"/>
        <v>1440011|5928</v>
      </c>
      <c r="D24" s="32">
        <v>1441</v>
      </c>
      <c r="E24" s="32">
        <v>1440011</v>
      </c>
      <c r="F24" s="73" t="str">
        <f t="shared" si="7"/>
        <v>61/2024</v>
      </c>
      <c r="G24" s="32">
        <v>61</v>
      </c>
      <c r="H24" s="32">
        <v>2024</v>
      </c>
      <c r="I24" s="73" t="str">
        <f t="shared" si="8"/>
        <v>10.1</v>
      </c>
      <c r="J24" s="32">
        <v>10</v>
      </c>
      <c r="K24" s="32">
        <v>1</v>
      </c>
      <c r="L24" s="32">
        <v>18745455000100</v>
      </c>
      <c r="M24" s="33" t="s">
        <v>141</v>
      </c>
      <c r="N24" s="32">
        <v>3999</v>
      </c>
      <c r="O24" s="33" t="s">
        <v>105</v>
      </c>
      <c r="P24" s="32">
        <v>9</v>
      </c>
      <c r="Q24" s="19">
        <v>45553</v>
      </c>
      <c r="R24" s="32">
        <v>7</v>
      </c>
      <c r="S24" s="34">
        <v>608</v>
      </c>
      <c r="T24" s="34">
        <v>12.16</v>
      </c>
      <c r="U24" s="34">
        <v>0</v>
      </c>
      <c r="V24" s="70">
        <f t="shared" si="9"/>
        <v>595.84</v>
      </c>
      <c r="W24" s="19">
        <f>IF(Y24&lt;&gt;"Liquidação Cancelada",VLOOKUP(B24,'BASE DE DADOS OPS'!$B$5:$Q$9635,11,FALSE),"Liquidação Cancelada")</f>
        <v>45559</v>
      </c>
      <c r="X24" s="36">
        <f t="shared" si="10"/>
        <v>4</v>
      </c>
      <c r="Y24" s="32">
        <f>VLOOKUP(A24,'BASE DE DADOS OPS'!$A$5:$Q$9635,13,FALSE)</f>
        <v>5928</v>
      </c>
      <c r="Z24" s="4">
        <f>IF(Y24&lt;&gt;"Liquidação Cancelada",VLOOKUP(B24,'BASE DE DADOS OPS'!$B$5:$Q$9635,13,FALSE),"Liquidação Cancelada")</f>
        <v>595.84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595.84</v>
      </c>
      <c r="AC24" s="4">
        <f t="shared" si="11"/>
        <v>595.84</v>
      </c>
      <c r="AD24" s="3">
        <f t="shared" si="12"/>
        <v>0</v>
      </c>
      <c r="AE24" s="60"/>
    </row>
    <row r="25" spans="1:31" s="61" customFormat="1" ht="24.95" customHeight="1" x14ac:dyDescent="0.2">
      <c r="A25" s="53" t="str">
        <f t="shared" si="0"/>
        <v>1441|1440011|62|2024|22884260000100|3921|21137,25</v>
      </c>
      <c r="B25" s="53" t="str">
        <f t="shared" si="1"/>
        <v>1441|1440011|62|2024|5550</v>
      </c>
      <c r="C25" s="59" t="str">
        <f t="shared" si="2"/>
        <v>1440011|5550</v>
      </c>
      <c r="D25" s="32">
        <v>1441</v>
      </c>
      <c r="E25" s="32">
        <v>1440011</v>
      </c>
      <c r="F25" s="73" t="str">
        <f t="shared" si="7"/>
        <v>62/2024</v>
      </c>
      <c r="G25" s="32">
        <v>62</v>
      </c>
      <c r="H25" s="32">
        <v>2024</v>
      </c>
      <c r="I25" s="73" t="str">
        <f t="shared" si="8"/>
        <v>10.1</v>
      </c>
      <c r="J25" s="32">
        <v>10</v>
      </c>
      <c r="K25" s="32">
        <v>1</v>
      </c>
      <c r="L25" s="32">
        <v>22884260000100</v>
      </c>
      <c r="M25" s="33" t="s">
        <v>142</v>
      </c>
      <c r="N25" s="32">
        <v>3921</v>
      </c>
      <c r="O25" s="33" t="s">
        <v>106</v>
      </c>
      <c r="P25" s="32">
        <v>9</v>
      </c>
      <c r="Q25" s="19">
        <v>45545</v>
      </c>
      <c r="R25" s="32">
        <v>9</v>
      </c>
      <c r="S25" s="34">
        <v>22217</v>
      </c>
      <c r="T25" s="34">
        <v>1079.75</v>
      </c>
      <c r="U25" s="34">
        <v>0</v>
      </c>
      <c r="V25" s="70">
        <f t="shared" si="9"/>
        <v>21137.25</v>
      </c>
      <c r="W25" s="19">
        <f>IF(Y25&lt;&gt;"Liquidação Cancelada",VLOOKUP(B25,'BASE DE DADOS OPS'!$B$5:$Q$9635,11,FALSE),"Liquidação Cancelada")</f>
        <v>45546</v>
      </c>
      <c r="X25" s="36">
        <f t="shared" si="10"/>
        <v>1</v>
      </c>
      <c r="Y25" s="32">
        <f>VLOOKUP(A25,'BASE DE DADOS OPS'!$A$5:$Q$9635,13,FALSE)</f>
        <v>5550</v>
      </c>
      <c r="Z25" s="4">
        <f>IF(Y25&lt;&gt;"Liquidação Cancelada",VLOOKUP(B25,'BASE DE DADOS OPS'!$B$5:$Q$9635,13,FALSE),"Liquidação Cancelada")</f>
        <v>21137.25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21137.25</v>
      </c>
      <c r="AC25" s="4">
        <f t="shared" si="11"/>
        <v>21137.25</v>
      </c>
      <c r="AD25" s="3">
        <f t="shared" si="12"/>
        <v>0</v>
      </c>
      <c r="AE25" s="60"/>
    </row>
    <row r="26" spans="1:31" s="61" customFormat="1" ht="24.95" customHeight="1" x14ac:dyDescent="0.2">
      <c r="A26" s="53" t="str">
        <f t="shared" si="0"/>
        <v>1441|1440011|63|2024|22884260000100|3921|10555,78</v>
      </c>
      <c r="B26" s="53" t="str">
        <f t="shared" si="1"/>
        <v>1441|1440011|63|2024|5407</v>
      </c>
      <c r="C26" s="59" t="str">
        <f t="shared" si="2"/>
        <v>1440011|5407</v>
      </c>
      <c r="D26" s="32">
        <v>1441</v>
      </c>
      <c r="E26" s="32">
        <v>1440011</v>
      </c>
      <c r="F26" s="73" t="str">
        <f t="shared" si="7"/>
        <v>63/2024</v>
      </c>
      <c r="G26" s="32">
        <v>63</v>
      </c>
      <c r="H26" s="32">
        <v>2024</v>
      </c>
      <c r="I26" s="73" t="str">
        <f t="shared" si="8"/>
        <v>10.1</v>
      </c>
      <c r="J26" s="32">
        <v>10</v>
      </c>
      <c r="K26" s="32">
        <v>1</v>
      </c>
      <c r="L26" s="32">
        <v>22884260000100</v>
      </c>
      <c r="M26" s="33" t="s">
        <v>142</v>
      </c>
      <c r="N26" s="32">
        <v>3921</v>
      </c>
      <c r="O26" s="33" t="s">
        <v>106</v>
      </c>
      <c r="P26" s="32">
        <v>9</v>
      </c>
      <c r="Q26" s="19">
        <v>45539</v>
      </c>
      <c r="R26" s="32">
        <v>8</v>
      </c>
      <c r="S26" s="34">
        <v>11095</v>
      </c>
      <c r="T26" s="34">
        <v>539.22</v>
      </c>
      <c r="U26" s="34">
        <v>0</v>
      </c>
      <c r="V26" s="70">
        <f t="shared" si="9"/>
        <v>10555.78</v>
      </c>
      <c r="W26" s="19">
        <f>IF(Y26&lt;&gt;"Liquidação Cancelada",VLOOKUP(B26,'BASE DE DADOS OPS'!$B$5:$Q$9635,11,FALSE),"Liquidação Cancelada")</f>
        <v>45544</v>
      </c>
      <c r="X26" s="36">
        <f t="shared" si="10"/>
        <v>3</v>
      </c>
      <c r="Y26" s="32">
        <f>VLOOKUP(A26,'BASE DE DADOS OPS'!$A$5:$Q$9635,13,FALSE)</f>
        <v>5407</v>
      </c>
      <c r="Z26" s="4">
        <f>IF(Y26&lt;&gt;"Liquidação Cancelada",VLOOKUP(B26,'BASE DE DADOS OPS'!$B$5:$Q$9635,13,FALSE),"Liquidação Cancelada")</f>
        <v>10555.78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10555.78</v>
      </c>
      <c r="AC26" s="4">
        <f t="shared" si="11"/>
        <v>10555.78</v>
      </c>
      <c r="AD26" s="3">
        <f t="shared" si="12"/>
        <v>0</v>
      </c>
      <c r="AE26" s="60"/>
    </row>
    <row r="27" spans="1:31" s="61" customFormat="1" ht="24.95" customHeight="1" x14ac:dyDescent="0.2">
      <c r="A27" s="53" t="str">
        <f t="shared" si="0"/>
        <v>1441|1440011|64|2024|22884260000100|3921|9378,9</v>
      </c>
      <c r="B27" s="53" t="str">
        <f t="shared" si="1"/>
        <v>1441|1440011|64|2024|5411</v>
      </c>
      <c r="C27" s="59" t="str">
        <f t="shared" si="2"/>
        <v>1440011|5411</v>
      </c>
      <c r="D27" s="32">
        <v>1441</v>
      </c>
      <c r="E27" s="32">
        <v>1440011</v>
      </c>
      <c r="F27" s="73" t="str">
        <f t="shared" si="7"/>
        <v>64/2024</v>
      </c>
      <c r="G27" s="32">
        <v>64</v>
      </c>
      <c r="H27" s="32">
        <v>2024</v>
      </c>
      <c r="I27" s="73" t="str">
        <f t="shared" si="8"/>
        <v>10.1</v>
      </c>
      <c r="J27" s="32">
        <v>10</v>
      </c>
      <c r="K27" s="32">
        <v>1</v>
      </c>
      <c r="L27" s="32">
        <v>22884260000100</v>
      </c>
      <c r="M27" s="33" t="s">
        <v>142</v>
      </c>
      <c r="N27" s="32">
        <v>3921</v>
      </c>
      <c r="O27" s="33" t="s">
        <v>106</v>
      </c>
      <c r="P27" s="32">
        <v>9</v>
      </c>
      <c r="Q27" s="19">
        <v>45539</v>
      </c>
      <c r="R27" s="32">
        <v>8</v>
      </c>
      <c r="S27" s="34">
        <v>9858</v>
      </c>
      <c r="T27" s="34">
        <v>479.1</v>
      </c>
      <c r="U27" s="34">
        <v>0</v>
      </c>
      <c r="V27" s="70">
        <f t="shared" si="9"/>
        <v>9378.9</v>
      </c>
      <c r="W27" s="19">
        <f>IF(Y27&lt;&gt;"Liquidação Cancelada",VLOOKUP(B27,'BASE DE DADOS OPS'!$B$5:$Q$9635,11,FALSE),"Liquidação Cancelada")</f>
        <v>45544</v>
      </c>
      <c r="X27" s="36">
        <f t="shared" si="10"/>
        <v>3</v>
      </c>
      <c r="Y27" s="32">
        <f>VLOOKUP(A27,'BASE DE DADOS OPS'!$A$5:$Q$9635,13,FALSE)</f>
        <v>5411</v>
      </c>
      <c r="Z27" s="4">
        <f>IF(Y27&lt;&gt;"Liquidação Cancelada",VLOOKUP(B27,'BASE DE DADOS OPS'!$B$5:$Q$9635,13,FALSE),"Liquidação Cancelada")</f>
        <v>9378.9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9378.9</v>
      </c>
      <c r="AC27" s="4">
        <f t="shared" si="11"/>
        <v>9378.9</v>
      </c>
      <c r="AD27" s="3">
        <f t="shared" si="12"/>
        <v>0</v>
      </c>
      <c r="AE27" s="60"/>
    </row>
    <row r="28" spans="1:31" s="61" customFormat="1" ht="24.95" customHeight="1" x14ac:dyDescent="0.2">
      <c r="A28" s="53" t="str">
        <f t="shared" si="0"/>
        <v>1441|1440011|65|2024|10426962000160|3921|20002,17</v>
      </c>
      <c r="B28" s="53" t="str">
        <f t="shared" si="1"/>
        <v>1441|1440011|65|2024|5563</v>
      </c>
      <c r="C28" s="59" t="str">
        <f t="shared" si="2"/>
        <v>1440011|5563</v>
      </c>
      <c r="D28" s="32">
        <v>1441</v>
      </c>
      <c r="E28" s="32">
        <v>1440011</v>
      </c>
      <c r="F28" s="73" t="str">
        <f t="shared" si="7"/>
        <v>65/2024</v>
      </c>
      <c r="G28" s="32">
        <v>65</v>
      </c>
      <c r="H28" s="32">
        <v>2024</v>
      </c>
      <c r="I28" s="73" t="str">
        <f t="shared" si="8"/>
        <v>10.1</v>
      </c>
      <c r="J28" s="32">
        <v>10</v>
      </c>
      <c r="K28" s="32">
        <v>1</v>
      </c>
      <c r="L28" s="32">
        <v>10426962000160</v>
      </c>
      <c r="M28" s="33" t="s">
        <v>143</v>
      </c>
      <c r="N28" s="32">
        <v>3921</v>
      </c>
      <c r="O28" s="33" t="s">
        <v>106</v>
      </c>
      <c r="P28" s="32">
        <v>9</v>
      </c>
      <c r="Q28" s="19">
        <v>45545</v>
      </c>
      <c r="R28" s="32">
        <v>8</v>
      </c>
      <c r="S28" s="34">
        <v>20775</v>
      </c>
      <c r="T28" s="34">
        <v>772.83</v>
      </c>
      <c r="U28" s="34">
        <v>0</v>
      </c>
      <c r="V28" s="70">
        <f t="shared" si="9"/>
        <v>20002.169999999998</v>
      </c>
      <c r="W28" s="19">
        <f>IF(Y28&lt;&gt;"Liquidação Cancelada",VLOOKUP(B28,'BASE DE DADOS OPS'!$B$5:$Q$9635,11,FALSE),"Liquidação Cancelada")</f>
        <v>45546</v>
      </c>
      <c r="X28" s="36">
        <f t="shared" si="10"/>
        <v>1</v>
      </c>
      <c r="Y28" s="32">
        <f>VLOOKUP(A28,'BASE DE DADOS OPS'!$A$5:$Q$9635,13,FALSE)</f>
        <v>5563</v>
      </c>
      <c r="Z28" s="4">
        <f>IF(Y28&lt;&gt;"Liquidação Cancelada",VLOOKUP(B28,'BASE DE DADOS OPS'!$B$5:$Q$9635,13,FALSE),"Liquidação Cancelada")</f>
        <v>20002.169999999998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20002.169999999998</v>
      </c>
      <c r="AC28" s="4">
        <f t="shared" si="11"/>
        <v>20002.169999999998</v>
      </c>
      <c r="AD28" s="3">
        <f t="shared" si="12"/>
        <v>0</v>
      </c>
      <c r="AE28" s="60"/>
    </row>
    <row r="29" spans="1:31" s="61" customFormat="1" ht="24.95" customHeight="1" x14ac:dyDescent="0.2">
      <c r="A29" s="53" t="str">
        <f t="shared" si="0"/>
        <v>1441|1440011|66|2024|10426962000160|3921|12752,29</v>
      </c>
      <c r="B29" s="53" t="str">
        <f t="shared" si="1"/>
        <v>1441|1440011|66|2024|5554</v>
      </c>
      <c r="C29" s="59" t="str">
        <f t="shared" si="2"/>
        <v>1440011|5554</v>
      </c>
      <c r="D29" s="32">
        <v>1441</v>
      </c>
      <c r="E29" s="32">
        <v>1440011</v>
      </c>
      <c r="F29" s="73" t="str">
        <f t="shared" si="7"/>
        <v>66/2024</v>
      </c>
      <c r="G29" s="32">
        <v>66</v>
      </c>
      <c r="H29" s="32">
        <v>2024</v>
      </c>
      <c r="I29" s="73" t="str">
        <f t="shared" si="8"/>
        <v>10.1</v>
      </c>
      <c r="J29" s="32">
        <v>10</v>
      </c>
      <c r="K29" s="32">
        <v>1</v>
      </c>
      <c r="L29" s="32">
        <v>10426962000160</v>
      </c>
      <c r="M29" s="33" t="s">
        <v>143</v>
      </c>
      <c r="N29" s="32">
        <v>3921</v>
      </c>
      <c r="O29" s="33" t="s">
        <v>106</v>
      </c>
      <c r="P29" s="32">
        <v>9</v>
      </c>
      <c r="Q29" s="19">
        <v>45545</v>
      </c>
      <c r="R29" s="32">
        <v>8</v>
      </c>
      <c r="S29" s="34">
        <v>13245</v>
      </c>
      <c r="T29" s="34">
        <v>492.71</v>
      </c>
      <c r="U29" s="34">
        <v>0</v>
      </c>
      <c r="V29" s="70">
        <f t="shared" si="9"/>
        <v>12752.29</v>
      </c>
      <c r="W29" s="19">
        <f>IF(Y29&lt;&gt;"Liquidação Cancelada",VLOOKUP(B29,'BASE DE DADOS OPS'!$B$5:$Q$9635,11,FALSE),"Liquidação Cancelada")</f>
        <v>45546</v>
      </c>
      <c r="X29" s="36">
        <f t="shared" si="10"/>
        <v>1</v>
      </c>
      <c r="Y29" s="32">
        <f>VLOOKUP(A29,'BASE DE DADOS OPS'!$A$5:$Q$9635,13,FALSE)</f>
        <v>5554</v>
      </c>
      <c r="Z29" s="4">
        <f>IF(Y29&lt;&gt;"Liquidação Cancelada",VLOOKUP(B29,'BASE DE DADOS OPS'!$B$5:$Q$9635,13,FALSE),"Liquidação Cancelada")</f>
        <v>12752.29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12752.29</v>
      </c>
      <c r="AC29" s="4">
        <f t="shared" si="11"/>
        <v>12752.29</v>
      </c>
      <c r="AD29" s="3">
        <f t="shared" si="12"/>
        <v>0</v>
      </c>
      <c r="AE29" s="60"/>
    </row>
    <row r="30" spans="1:31" s="61" customFormat="1" ht="24.95" customHeight="1" x14ac:dyDescent="0.2">
      <c r="A30" s="53" t="str">
        <f t="shared" si="0"/>
        <v>1441|1440011|67|2024|405867000127|3999|7081,81</v>
      </c>
      <c r="B30" s="53" t="str">
        <f t="shared" si="1"/>
        <v>1441|1440011|67|2024|5919</v>
      </c>
      <c r="C30" s="59" t="str">
        <f t="shared" si="2"/>
        <v>1440011|5919</v>
      </c>
      <c r="D30" s="32">
        <v>1441</v>
      </c>
      <c r="E30" s="32">
        <v>1440011</v>
      </c>
      <c r="F30" s="73" t="str">
        <f t="shared" si="7"/>
        <v>67/2024</v>
      </c>
      <c r="G30" s="32">
        <v>67</v>
      </c>
      <c r="H30" s="32">
        <v>2024</v>
      </c>
      <c r="I30" s="73" t="str">
        <f t="shared" si="8"/>
        <v>10.1</v>
      </c>
      <c r="J30" s="32">
        <v>10</v>
      </c>
      <c r="K30" s="32">
        <v>1</v>
      </c>
      <c r="L30" s="32">
        <v>405867000127</v>
      </c>
      <c r="M30" s="33" t="s">
        <v>144</v>
      </c>
      <c r="N30" s="32">
        <v>3999</v>
      </c>
      <c r="O30" s="33" t="s">
        <v>105</v>
      </c>
      <c r="P30" s="32">
        <v>9</v>
      </c>
      <c r="Q30" s="19">
        <v>45553</v>
      </c>
      <c r="R30" s="32">
        <v>15</v>
      </c>
      <c r="S30" s="34">
        <v>7454.54</v>
      </c>
      <c r="T30" s="34">
        <v>372.73</v>
      </c>
      <c r="U30" s="34">
        <v>0</v>
      </c>
      <c r="V30" s="70">
        <f t="shared" si="9"/>
        <v>7081.8099999999995</v>
      </c>
      <c r="W30" s="19">
        <f>IF(Y30&lt;&gt;"Liquidação Cancelada",VLOOKUP(B30,'BASE DE DADOS OPS'!$B$5:$Q$9635,11,FALSE),"Liquidação Cancelada")</f>
        <v>45559</v>
      </c>
      <c r="X30" s="36">
        <f t="shared" si="10"/>
        <v>4</v>
      </c>
      <c r="Y30" s="32">
        <f>VLOOKUP(A30,'BASE DE DADOS OPS'!$A$5:$Q$9635,13,FALSE)</f>
        <v>5919</v>
      </c>
      <c r="Z30" s="4">
        <f>IF(Y30&lt;&gt;"Liquidação Cancelada",VLOOKUP(B30,'BASE DE DADOS OPS'!$B$5:$Q$9635,13,FALSE),"Liquidação Cancelada")</f>
        <v>7081.8099999999995</v>
      </c>
      <c r="AA30" s="4">
        <f>IF(Y30&lt;&gt;"Liquidação Cancelada",VLOOKUP(B30,'BASE DE DADOS OPS'!$B$5:$Q$9635,15,FALSE),"Liquidação Cancelada")</f>
        <v>357.82</v>
      </c>
      <c r="AB30" s="4">
        <f>IF(Y30&lt;&gt;"Liquidação Cancelada",VLOOKUP(B30,'BASE DE DADOS OPS'!$B$5:$Q$9635,14,FALSE),"Liquidação Cancelada")</f>
        <v>6723.99</v>
      </c>
      <c r="AC30" s="4">
        <f t="shared" si="11"/>
        <v>6723.99</v>
      </c>
      <c r="AD30" s="3">
        <f t="shared" si="12"/>
        <v>0</v>
      </c>
      <c r="AE30" s="60"/>
    </row>
    <row r="31" spans="1:31" s="61" customFormat="1" ht="24.95" customHeight="1" x14ac:dyDescent="0.2">
      <c r="A31" s="53" t="str">
        <f t="shared" si="0"/>
        <v>1441|1440011|68|2024|3539398000127|3921|1331,91</v>
      </c>
      <c r="B31" s="53" t="str">
        <f t="shared" si="1"/>
        <v>1441|1440011|68|2024|5560</v>
      </c>
      <c r="C31" s="59" t="str">
        <f t="shared" si="2"/>
        <v>1440011|5560</v>
      </c>
      <c r="D31" s="32">
        <v>1441</v>
      </c>
      <c r="E31" s="32">
        <v>1440011</v>
      </c>
      <c r="F31" s="73" t="str">
        <f t="shared" si="7"/>
        <v>68/2024</v>
      </c>
      <c r="G31" s="32">
        <v>68</v>
      </c>
      <c r="H31" s="32">
        <v>2024</v>
      </c>
      <c r="I31" s="73" t="str">
        <f t="shared" si="8"/>
        <v>10.1</v>
      </c>
      <c r="J31" s="32">
        <v>10</v>
      </c>
      <c r="K31" s="32">
        <v>1</v>
      </c>
      <c r="L31" s="32">
        <v>3539398000127</v>
      </c>
      <c r="M31" s="33" t="s">
        <v>145</v>
      </c>
      <c r="N31" s="32">
        <v>3921</v>
      </c>
      <c r="O31" s="33" t="s">
        <v>106</v>
      </c>
      <c r="P31" s="32">
        <v>9</v>
      </c>
      <c r="Q31" s="19">
        <v>45545</v>
      </c>
      <c r="R31" s="32">
        <v>8</v>
      </c>
      <c r="S31" s="34">
        <v>1402.01</v>
      </c>
      <c r="T31" s="34">
        <v>70.099999999999994</v>
      </c>
      <c r="U31" s="34">
        <v>0</v>
      </c>
      <c r="V31" s="70">
        <f t="shared" si="9"/>
        <v>1331.91</v>
      </c>
      <c r="W31" s="19">
        <f>IF(Y31&lt;&gt;"Liquidação Cancelada",VLOOKUP(B31,'BASE DE DADOS OPS'!$B$5:$Q$9635,11,FALSE),"Liquidação Cancelada")</f>
        <v>45546</v>
      </c>
      <c r="X31" s="36">
        <f t="shared" si="10"/>
        <v>1</v>
      </c>
      <c r="Y31" s="32">
        <f>VLOOKUP(A31,'BASE DE DADOS OPS'!$A$5:$Q$9635,13,FALSE)</f>
        <v>5560</v>
      </c>
      <c r="Z31" s="4">
        <f>IF(Y31&lt;&gt;"Liquidação Cancelada",VLOOKUP(B31,'BASE DE DADOS OPS'!$B$5:$Q$9635,13,FALSE),"Liquidação Cancelada")</f>
        <v>1331.91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1331.91</v>
      </c>
      <c r="AC31" s="4">
        <f t="shared" si="11"/>
        <v>1331.91</v>
      </c>
      <c r="AD31" s="3">
        <f t="shared" si="12"/>
        <v>0</v>
      </c>
      <c r="AE31" s="60"/>
    </row>
    <row r="32" spans="1:31" s="61" customFormat="1" ht="24.95" customHeight="1" x14ac:dyDescent="0.2">
      <c r="A32" s="53" t="str">
        <f t="shared" si="0"/>
        <v>1441|1440011|68|2024|3539398000127|3921|104,58</v>
      </c>
      <c r="B32" s="53" t="str">
        <f t="shared" si="1"/>
        <v>1441|1440011|68|2024|5708</v>
      </c>
      <c r="C32" s="59" t="str">
        <f t="shared" si="2"/>
        <v>1440011|5708</v>
      </c>
      <c r="D32" s="32">
        <v>1441</v>
      </c>
      <c r="E32" s="32">
        <v>1440011</v>
      </c>
      <c r="F32" s="73" t="str">
        <f t="shared" si="7"/>
        <v>68/2024</v>
      </c>
      <c r="G32" s="32">
        <v>68</v>
      </c>
      <c r="H32" s="32">
        <v>2024</v>
      </c>
      <c r="I32" s="73" t="str">
        <f t="shared" si="8"/>
        <v>10.1</v>
      </c>
      <c r="J32" s="32">
        <v>10</v>
      </c>
      <c r="K32" s="32">
        <v>1</v>
      </c>
      <c r="L32" s="32">
        <v>3539398000127</v>
      </c>
      <c r="M32" s="33" t="s">
        <v>145</v>
      </c>
      <c r="N32" s="32">
        <v>3921</v>
      </c>
      <c r="O32" s="33" t="s">
        <v>106</v>
      </c>
      <c r="P32" s="32">
        <v>9</v>
      </c>
      <c r="Q32" s="19">
        <v>45546</v>
      </c>
      <c r="R32" s="32" t="s">
        <v>480</v>
      </c>
      <c r="S32" s="34">
        <f>55.04+55.04</f>
        <v>110.08</v>
      </c>
      <c r="T32" s="79">
        <v>5.5</v>
      </c>
      <c r="U32" s="34">
        <v>0</v>
      </c>
      <c r="V32" s="70">
        <f t="shared" si="9"/>
        <v>104.58</v>
      </c>
      <c r="W32" s="19">
        <f>IF(Y32&lt;&gt;"Liquidação Cancelada",VLOOKUP(B32,'BASE DE DADOS OPS'!$B$5:$Q$9635,11,FALSE),"Liquidação Cancelada")</f>
        <v>45552</v>
      </c>
      <c r="X32" s="36">
        <f t="shared" si="10"/>
        <v>4</v>
      </c>
      <c r="Y32" s="32">
        <f>VLOOKUP(A32,'BASE DE DADOS OPS'!$A$5:$Q$9635,13,FALSE)</f>
        <v>5708</v>
      </c>
      <c r="Z32" s="4">
        <f>IF(Y32&lt;&gt;"Liquidação Cancelada",VLOOKUP(B32,'BASE DE DADOS OPS'!$B$5:$Q$9635,13,FALSE),"Liquidação Cancelada")</f>
        <v>104.58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104.58</v>
      </c>
      <c r="AC32" s="4">
        <f t="shared" si="11"/>
        <v>104.58</v>
      </c>
      <c r="AD32" s="3">
        <f t="shared" si="12"/>
        <v>0</v>
      </c>
      <c r="AE32" s="60" t="s">
        <v>481</v>
      </c>
    </row>
    <row r="33" spans="1:31" s="61" customFormat="1" ht="24.95" customHeight="1" x14ac:dyDescent="0.2">
      <c r="A33" s="53" t="str">
        <f t="shared" si="0"/>
        <v>1441|1440011|70|2024|28941803000160|3921|852,63</v>
      </c>
      <c r="B33" s="53" t="str">
        <f t="shared" si="1"/>
        <v>1441|1440011|70|2024|5556</v>
      </c>
      <c r="C33" s="59" t="str">
        <f t="shared" si="2"/>
        <v>1440011|5556</v>
      </c>
      <c r="D33" s="32">
        <v>1441</v>
      </c>
      <c r="E33" s="32">
        <v>1440011</v>
      </c>
      <c r="F33" s="73" t="str">
        <f t="shared" si="7"/>
        <v>70/2024</v>
      </c>
      <c r="G33" s="32">
        <v>70</v>
      </c>
      <c r="H33" s="32">
        <v>2024</v>
      </c>
      <c r="I33" s="73" t="str">
        <f t="shared" si="8"/>
        <v>10.1</v>
      </c>
      <c r="J33" s="32">
        <v>10</v>
      </c>
      <c r="K33" s="32">
        <v>1</v>
      </c>
      <c r="L33" s="32">
        <v>28941803000160</v>
      </c>
      <c r="M33" s="33" t="s">
        <v>146</v>
      </c>
      <c r="N33" s="32">
        <v>3921</v>
      </c>
      <c r="O33" s="33" t="s">
        <v>106</v>
      </c>
      <c r="P33" s="32">
        <v>9</v>
      </c>
      <c r="Q33" s="19">
        <v>45545</v>
      </c>
      <c r="R33" s="32">
        <v>10</v>
      </c>
      <c r="S33" s="34">
        <v>883.37</v>
      </c>
      <c r="T33" s="79">
        <v>30.74</v>
      </c>
      <c r="U33" s="34">
        <v>0</v>
      </c>
      <c r="V33" s="70">
        <f t="shared" si="9"/>
        <v>852.63</v>
      </c>
      <c r="W33" s="19">
        <f>IF(Y33&lt;&gt;"Liquidação Cancelada",VLOOKUP(B33,'BASE DE DADOS OPS'!$B$5:$Q$9635,11,FALSE),"Liquidação Cancelada")</f>
        <v>45546</v>
      </c>
      <c r="X33" s="36">
        <f t="shared" si="10"/>
        <v>1</v>
      </c>
      <c r="Y33" s="32">
        <f>VLOOKUP(A33,'BASE DE DADOS OPS'!$A$5:$Q$9635,13,FALSE)</f>
        <v>5556</v>
      </c>
      <c r="Z33" s="4">
        <f>IF(Y33&lt;&gt;"Liquidação Cancelada",VLOOKUP(B33,'BASE DE DADOS OPS'!$B$5:$Q$9635,13,FALSE),"Liquidação Cancelada")</f>
        <v>852.63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852.63</v>
      </c>
      <c r="AC33" s="4">
        <f t="shared" si="11"/>
        <v>852.63</v>
      </c>
      <c r="AD33" s="3">
        <f t="shared" si="12"/>
        <v>0</v>
      </c>
      <c r="AE33" s="60"/>
    </row>
    <row r="34" spans="1:31" s="61" customFormat="1" ht="24.95" customHeight="1" x14ac:dyDescent="0.2">
      <c r="A34" s="53" t="str">
        <f t="shared" si="0"/>
        <v>1441|1440011|71|2024|34028316001509|3915|31228,25</v>
      </c>
      <c r="B34" s="53" t="str">
        <f t="shared" si="1"/>
        <v>1441|1440011|71|2024|5547</v>
      </c>
      <c r="C34" s="59" t="str">
        <f t="shared" si="2"/>
        <v>1440011|5547</v>
      </c>
      <c r="D34" s="32">
        <v>1441</v>
      </c>
      <c r="E34" s="32">
        <v>1440011</v>
      </c>
      <c r="F34" s="73" t="str">
        <f t="shared" si="7"/>
        <v>71/2024</v>
      </c>
      <c r="G34" s="32">
        <v>71</v>
      </c>
      <c r="H34" s="32">
        <v>2024</v>
      </c>
      <c r="I34" s="73" t="str">
        <f t="shared" si="8"/>
        <v>10.1</v>
      </c>
      <c r="J34" s="32">
        <v>10</v>
      </c>
      <c r="K34" s="32">
        <v>1</v>
      </c>
      <c r="L34" s="32">
        <v>34028316001509</v>
      </c>
      <c r="M34" s="33" t="s">
        <v>147</v>
      </c>
      <c r="N34" s="32">
        <v>3915</v>
      </c>
      <c r="O34" s="33" t="s">
        <v>148</v>
      </c>
      <c r="P34" s="32">
        <v>9</v>
      </c>
      <c r="Q34" s="19">
        <v>45545</v>
      </c>
      <c r="R34" s="32">
        <v>8</v>
      </c>
      <c r="S34" s="34">
        <v>31228.25</v>
      </c>
      <c r="T34" s="79">
        <v>0</v>
      </c>
      <c r="U34" s="34">
        <v>0</v>
      </c>
      <c r="V34" s="70">
        <f t="shared" si="9"/>
        <v>31228.25</v>
      </c>
      <c r="W34" s="19">
        <f>IF(Y34&lt;&gt;"Liquidação Cancelada",VLOOKUP(B34,'BASE DE DADOS OPS'!$B$5:$Q$9635,11,FALSE),"Liquidação Cancelada")</f>
        <v>45546</v>
      </c>
      <c r="X34" s="36">
        <f t="shared" si="10"/>
        <v>1</v>
      </c>
      <c r="Y34" s="32">
        <f>VLOOKUP(A34,'BASE DE DADOS OPS'!$A$5:$Q$9635,13,FALSE)</f>
        <v>5547</v>
      </c>
      <c r="Z34" s="4">
        <f>IF(Y34&lt;&gt;"Liquidação Cancelada",VLOOKUP(B34,'BASE DE DADOS OPS'!$B$5:$Q$9635,13,FALSE),"Liquidação Cancelada")</f>
        <v>31228.25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31228.25</v>
      </c>
      <c r="AC34" s="4">
        <f t="shared" si="11"/>
        <v>31228.25</v>
      </c>
      <c r="AD34" s="3">
        <f t="shared" si="12"/>
        <v>0</v>
      </c>
      <c r="AE34" s="60"/>
    </row>
    <row r="35" spans="1:31" s="61" customFormat="1" ht="24.95" customHeight="1" x14ac:dyDescent="0.2">
      <c r="A35" s="53" t="str">
        <f t="shared" si="0"/>
        <v>1441|1440011|72|2024|8458633000150|3921|831,43</v>
      </c>
      <c r="B35" s="53" t="str">
        <f t="shared" si="1"/>
        <v>1441|1440011|72|2024|5521</v>
      </c>
      <c r="C35" s="59" t="str">
        <f t="shared" si="2"/>
        <v>1440011|5521</v>
      </c>
      <c r="D35" s="32">
        <v>1441</v>
      </c>
      <c r="E35" s="32">
        <v>1440011</v>
      </c>
      <c r="F35" s="73" t="str">
        <f t="shared" si="7"/>
        <v>72/2024</v>
      </c>
      <c r="G35" s="32">
        <v>72</v>
      </c>
      <c r="H35" s="32">
        <v>2024</v>
      </c>
      <c r="I35" s="73" t="str">
        <f t="shared" si="8"/>
        <v>10.1</v>
      </c>
      <c r="J35" s="32">
        <v>10</v>
      </c>
      <c r="K35" s="32">
        <v>1</v>
      </c>
      <c r="L35" s="32">
        <v>8458633000150</v>
      </c>
      <c r="M35" s="33" t="s">
        <v>149</v>
      </c>
      <c r="N35" s="32">
        <v>3921</v>
      </c>
      <c r="O35" s="33" t="s">
        <v>106</v>
      </c>
      <c r="P35" s="32">
        <v>9</v>
      </c>
      <c r="Q35" s="19">
        <v>45545</v>
      </c>
      <c r="R35" s="32">
        <v>8</v>
      </c>
      <c r="S35" s="34">
        <v>831.43</v>
      </c>
      <c r="T35" s="79">
        <v>0</v>
      </c>
      <c r="U35" s="34">
        <v>0</v>
      </c>
      <c r="V35" s="70">
        <f t="shared" si="9"/>
        <v>831.43</v>
      </c>
      <c r="W35" s="19">
        <f>IF(Y35&lt;&gt;"Liquidação Cancelada",VLOOKUP(B35,'BASE DE DADOS OPS'!$B$5:$Q$9635,11,FALSE),"Liquidação Cancelada")</f>
        <v>45545</v>
      </c>
      <c r="X35" s="36">
        <f t="shared" si="10"/>
        <v>0</v>
      </c>
      <c r="Y35" s="32">
        <f>VLOOKUP(A35,'BASE DE DADOS OPS'!$A$5:$Q$9635,13,FALSE)</f>
        <v>5521</v>
      </c>
      <c r="Z35" s="4">
        <f>IF(Y35&lt;&gt;"Liquidação Cancelada",VLOOKUP(B35,'BASE DE DADOS OPS'!$B$5:$Q$9635,13,FALSE),"Liquidação Cancelada")</f>
        <v>831.43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831.43</v>
      </c>
      <c r="AC35" s="4">
        <f t="shared" si="11"/>
        <v>831.43</v>
      </c>
      <c r="AD35" s="3">
        <f t="shared" si="12"/>
        <v>0</v>
      </c>
      <c r="AE35" s="60"/>
    </row>
    <row r="36" spans="1:31" s="61" customFormat="1" ht="24.95" customHeight="1" x14ac:dyDescent="0.2">
      <c r="A36" s="53" t="str">
        <f t="shared" si="0"/>
        <v>1441|1440011|72|2024|8458633000150|3921|831,43</v>
      </c>
      <c r="B36" s="53" t="str">
        <f t="shared" si="1"/>
        <v>1441|1440011|72|2024|5546</v>
      </c>
      <c r="C36" s="59" t="str">
        <f t="shared" si="2"/>
        <v>1440011|5546</v>
      </c>
      <c r="D36" s="32">
        <v>1441</v>
      </c>
      <c r="E36" s="32">
        <v>1440011</v>
      </c>
      <c r="F36" s="73" t="str">
        <f t="shared" si="7"/>
        <v>72/2024</v>
      </c>
      <c r="G36" s="32">
        <v>72</v>
      </c>
      <c r="H36" s="32">
        <v>2024</v>
      </c>
      <c r="I36" s="73" t="str">
        <f t="shared" si="8"/>
        <v>10.1</v>
      </c>
      <c r="J36" s="32">
        <v>10</v>
      </c>
      <c r="K36" s="32">
        <v>1</v>
      </c>
      <c r="L36" s="32">
        <v>8458633000150</v>
      </c>
      <c r="M36" s="33" t="s">
        <v>149</v>
      </c>
      <c r="N36" s="32">
        <v>3921</v>
      </c>
      <c r="O36" s="33" t="s">
        <v>106</v>
      </c>
      <c r="P36" s="32">
        <v>9</v>
      </c>
      <c r="Q36" s="19">
        <v>45545</v>
      </c>
      <c r="R36" s="32">
        <v>9</v>
      </c>
      <c r="S36" s="34">
        <v>831.43</v>
      </c>
      <c r="T36" s="79">
        <v>0</v>
      </c>
      <c r="U36" s="34">
        <v>0</v>
      </c>
      <c r="V36" s="70">
        <f t="shared" si="9"/>
        <v>831.43</v>
      </c>
      <c r="W36" s="19">
        <f>IF(Y36&lt;&gt;"Liquidação Cancelada",VLOOKUP(B36,'BASE DE DADOS OPS'!$B$5:$Q$9635,11,FALSE),"Liquidação Cancelada")</f>
        <v>45546</v>
      </c>
      <c r="X36" s="36">
        <f t="shared" si="10"/>
        <v>1</v>
      </c>
      <c r="Y36" s="32">
        <v>5546</v>
      </c>
      <c r="Z36" s="4">
        <f>IF(Y36&lt;&gt;"Liquidação Cancelada",VLOOKUP(B36,'BASE DE DADOS OPS'!$B$5:$Q$9635,13,FALSE),"Liquidação Cancelada")</f>
        <v>831.43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831.43</v>
      </c>
      <c r="AC36" s="4">
        <f t="shared" si="11"/>
        <v>831.43</v>
      </c>
      <c r="AD36" s="3">
        <f t="shared" si="12"/>
        <v>0</v>
      </c>
      <c r="AE36" s="60"/>
    </row>
    <row r="37" spans="1:31" s="61" customFormat="1" ht="24.95" customHeight="1" x14ac:dyDescent="0.2">
      <c r="A37" s="53" t="str">
        <f t="shared" si="0"/>
        <v>1441|1440011|72|2024|8458633000150|3921|831,43</v>
      </c>
      <c r="B37" s="53" t="str">
        <f t="shared" si="1"/>
        <v>1441|1440011|72|2024|5545</v>
      </c>
      <c r="C37" s="59" t="str">
        <f t="shared" si="2"/>
        <v>1440011|5545</v>
      </c>
      <c r="D37" s="32">
        <v>1441</v>
      </c>
      <c r="E37" s="32">
        <v>1440011</v>
      </c>
      <c r="F37" s="73" t="str">
        <f t="shared" si="7"/>
        <v>72/2024</v>
      </c>
      <c r="G37" s="32">
        <v>72</v>
      </c>
      <c r="H37" s="32">
        <v>2024</v>
      </c>
      <c r="I37" s="73" t="str">
        <f t="shared" si="8"/>
        <v>10.1</v>
      </c>
      <c r="J37" s="32">
        <v>10</v>
      </c>
      <c r="K37" s="32">
        <v>1</v>
      </c>
      <c r="L37" s="32">
        <v>8458633000150</v>
      </c>
      <c r="M37" s="33" t="s">
        <v>149</v>
      </c>
      <c r="N37" s="32">
        <v>3921</v>
      </c>
      <c r="O37" s="33" t="s">
        <v>106</v>
      </c>
      <c r="P37" s="32">
        <v>9</v>
      </c>
      <c r="Q37" s="19">
        <v>45545</v>
      </c>
      <c r="R37" s="32">
        <v>10</v>
      </c>
      <c r="S37" s="34">
        <v>831.43</v>
      </c>
      <c r="T37" s="79">
        <v>0</v>
      </c>
      <c r="U37" s="34">
        <v>0</v>
      </c>
      <c r="V37" s="70">
        <f t="shared" si="9"/>
        <v>831.43</v>
      </c>
      <c r="W37" s="19">
        <f>IF(Y37&lt;&gt;"Liquidação Cancelada",VLOOKUP(B37,'BASE DE DADOS OPS'!$B$5:$Q$9635,11,FALSE),"Liquidação Cancelada")</f>
        <v>45546</v>
      </c>
      <c r="X37" s="36">
        <f t="shared" si="10"/>
        <v>1</v>
      </c>
      <c r="Y37" s="32">
        <v>5545</v>
      </c>
      <c r="Z37" s="4">
        <f>IF(Y37&lt;&gt;"Liquidação Cancelada",VLOOKUP(B37,'BASE DE DADOS OPS'!$B$5:$Q$9635,13,FALSE),"Liquidação Cancelada")</f>
        <v>831.43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831.43</v>
      </c>
      <c r="AC37" s="4">
        <f t="shared" si="11"/>
        <v>831.43</v>
      </c>
      <c r="AD37" s="3">
        <f t="shared" si="12"/>
        <v>0</v>
      </c>
      <c r="AE37" s="60"/>
    </row>
    <row r="38" spans="1:31" s="61" customFormat="1" ht="24.95" customHeight="1" x14ac:dyDescent="0.2">
      <c r="A38" s="53" t="str">
        <f t="shared" si="0"/>
        <v>1441|1440011|74|2024|28309420000173|3921|1551,39</v>
      </c>
      <c r="B38" s="53" t="str">
        <f t="shared" si="1"/>
        <v>1441|1440011|74|2024|5805</v>
      </c>
      <c r="C38" s="59" t="str">
        <f t="shared" si="2"/>
        <v>1440011|5805</v>
      </c>
      <c r="D38" s="32">
        <v>1441</v>
      </c>
      <c r="E38" s="32">
        <v>1440011</v>
      </c>
      <c r="F38" s="73" t="str">
        <f t="shared" si="7"/>
        <v>74/2024</v>
      </c>
      <c r="G38" s="32">
        <v>74</v>
      </c>
      <c r="H38" s="32">
        <v>2024</v>
      </c>
      <c r="I38" s="73" t="str">
        <f t="shared" si="8"/>
        <v>10.1</v>
      </c>
      <c r="J38" s="32">
        <v>10</v>
      </c>
      <c r="K38" s="32">
        <v>1</v>
      </c>
      <c r="L38" s="32">
        <v>28309420000173</v>
      </c>
      <c r="M38" s="33" t="s">
        <v>150</v>
      </c>
      <c r="N38" s="32">
        <v>3921</v>
      </c>
      <c r="O38" s="33" t="s">
        <v>106</v>
      </c>
      <c r="P38" s="32">
        <v>9</v>
      </c>
      <c r="Q38" s="19">
        <v>45547</v>
      </c>
      <c r="R38" s="32">
        <v>10</v>
      </c>
      <c r="S38" s="34">
        <v>1582.52</v>
      </c>
      <c r="T38" s="79">
        <v>31.13</v>
      </c>
      <c r="U38" s="34">
        <v>0</v>
      </c>
      <c r="V38" s="70">
        <f t="shared" si="9"/>
        <v>1551.3899999999999</v>
      </c>
      <c r="W38" s="19">
        <f>IF(Y38&lt;&gt;"Liquidação Cancelada",VLOOKUP(B38,'BASE DE DADOS OPS'!$B$5:$Q$9635,11,FALSE),"Liquidação Cancelada")</f>
        <v>45553</v>
      </c>
      <c r="X38" s="36">
        <f t="shared" si="10"/>
        <v>4</v>
      </c>
      <c r="Y38" s="32">
        <f>VLOOKUP(A38,'BASE DE DADOS OPS'!$A$5:$Q$9635,13,FALSE)</f>
        <v>5805</v>
      </c>
      <c r="Z38" s="4">
        <f>IF(Y38&lt;&gt;"Liquidação Cancelada",VLOOKUP(B38,'BASE DE DADOS OPS'!$B$5:$Q$9635,13,FALSE),"Liquidação Cancelada")</f>
        <v>1551.39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1551.39</v>
      </c>
      <c r="AC38" s="4">
        <f t="shared" si="11"/>
        <v>1551.39</v>
      </c>
      <c r="AD38" s="3">
        <f t="shared" si="12"/>
        <v>-2.2737367544323206E-13</v>
      </c>
      <c r="AE38" s="60"/>
    </row>
    <row r="39" spans="1:31" s="61" customFormat="1" ht="24.95" customHeight="1" x14ac:dyDescent="0.2">
      <c r="A39" s="53" t="str">
        <f t="shared" si="0"/>
        <v>1441|1440011|74|2024|28309420000173|3921|8,2</v>
      </c>
      <c r="B39" s="53" t="str">
        <f t="shared" si="1"/>
        <v>1441|1440011|74|2024|5925</v>
      </c>
      <c r="C39" s="59" t="str">
        <f t="shared" si="2"/>
        <v>1440011|5925</v>
      </c>
      <c r="D39" s="32">
        <v>1441</v>
      </c>
      <c r="E39" s="32">
        <v>1440011</v>
      </c>
      <c r="F39" s="73" t="str">
        <f t="shared" si="7"/>
        <v>74/2024</v>
      </c>
      <c r="G39" s="32">
        <v>74</v>
      </c>
      <c r="H39" s="32">
        <v>2024</v>
      </c>
      <c r="I39" s="73" t="str">
        <f t="shared" si="8"/>
        <v>10.1</v>
      </c>
      <c r="J39" s="32">
        <v>10</v>
      </c>
      <c r="K39" s="32">
        <v>1</v>
      </c>
      <c r="L39" s="32">
        <v>28309420000173</v>
      </c>
      <c r="M39" s="33" t="s">
        <v>150</v>
      </c>
      <c r="N39" s="32">
        <v>3921</v>
      </c>
      <c r="O39" s="33" t="s">
        <v>106</v>
      </c>
      <c r="P39" s="32">
        <v>9</v>
      </c>
      <c r="Q39" s="19">
        <v>45554</v>
      </c>
      <c r="R39" s="32">
        <v>11</v>
      </c>
      <c r="S39" s="34">
        <v>8.6300000000000008</v>
      </c>
      <c r="T39" s="79">
        <v>0.43</v>
      </c>
      <c r="U39" s="34">
        <v>0</v>
      </c>
      <c r="V39" s="70">
        <f t="shared" si="9"/>
        <v>8.2000000000000011</v>
      </c>
      <c r="W39" s="19">
        <f>IF(Y39&lt;&gt;"Liquidação Cancelada",VLOOKUP(B39,'BASE DE DADOS OPS'!$B$5:$Q$9635,11,FALSE),"Liquidação Cancelada")</f>
        <v>45559</v>
      </c>
      <c r="X39" s="36">
        <f t="shared" si="10"/>
        <v>3</v>
      </c>
      <c r="Y39" s="32">
        <f>VLOOKUP(A39,'BASE DE DADOS OPS'!$A$5:$Q$9635,13,FALSE)</f>
        <v>5925</v>
      </c>
      <c r="Z39" s="4">
        <f>IF(Y39&lt;&gt;"Liquidação Cancelada",VLOOKUP(B39,'BASE DE DADOS OPS'!$B$5:$Q$9635,13,FALSE),"Liquidação Cancelada")</f>
        <v>8.1999999999999993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8.1999999999999993</v>
      </c>
      <c r="AC39" s="4">
        <f t="shared" si="11"/>
        <v>8.1999999999999993</v>
      </c>
      <c r="AD39" s="3">
        <f t="shared" si="12"/>
        <v>1.7763568394002505E-15</v>
      </c>
      <c r="AE39" s="60"/>
    </row>
    <row r="40" spans="1:31" s="61" customFormat="1" ht="24.95" customHeight="1" x14ac:dyDescent="0.2">
      <c r="A40" s="53" t="str">
        <f t="shared" si="0"/>
        <v>1441|1440011|75|2024|17282880000139|3918|44309,25</v>
      </c>
      <c r="B40" s="53" t="str">
        <f t="shared" si="1"/>
        <v>1441|1440011|75|2024|6014; 6017</v>
      </c>
      <c r="C40" s="59" t="str">
        <f t="shared" si="2"/>
        <v>1440011|6014; 6017</v>
      </c>
      <c r="D40" s="32">
        <v>1441</v>
      </c>
      <c r="E40" s="32">
        <v>1440011</v>
      </c>
      <c r="F40" s="73" t="str">
        <f t="shared" si="7"/>
        <v>75/2024</v>
      </c>
      <c r="G40" s="32">
        <v>75</v>
      </c>
      <c r="H40" s="32">
        <v>2024</v>
      </c>
      <c r="I40" s="73" t="str">
        <f t="shared" si="8"/>
        <v>10.1</v>
      </c>
      <c r="J40" s="32">
        <v>10</v>
      </c>
      <c r="K40" s="32">
        <v>1</v>
      </c>
      <c r="L40" s="32">
        <v>17282880000139</v>
      </c>
      <c r="M40" s="33" t="s">
        <v>151</v>
      </c>
      <c r="N40" s="32">
        <v>3918</v>
      </c>
      <c r="O40" s="33" t="s">
        <v>111</v>
      </c>
      <c r="P40" s="32">
        <v>9</v>
      </c>
      <c r="Q40" s="19">
        <v>45560</v>
      </c>
      <c r="R40" s="32" t="s">
        <v>482</v>
      </c>
      <c r="S40" s="34">
        <f>3433.41+41873.73</f>
        <v>45307.14</v>
      </c>
      <c r="T40" s="79">
        <f>97.02+900.87</f>
        <v>997.89</v>
      </c>
      <c r="U40" s="34">
        <v>0</v>
      </c>
      <c r="V40" s="70">
        <f t="shared" si="9"/>
        <v>44309.25</v>
      </c>
      <c r="W40" s="19">
        <v>45562</v>
      </c>
      <c r="X40" s="36">
        <f t="shared" si="10"/>
        <v>2</v>
      </c>
      <c r="Y40" s="32" t="s">
        <v>483</v>
      </c>
      <c r="Z40" s="4">
        <v>44309.25</v>
      </c>
      <c r="AA40" s="4">
        <v>0</v>
      </c>
      <c r="AB40" s="4">
        <v>44309.25</v>
      </c>
      <c r="AC40" s="4">
        <f t="shared" si="11"/>
        <v>44309.25</v>
      </c>
      <c r="AD40" s="3">
        <f t="shared" si="12"/>
        <v>0</v>
      </c>
      <c r="AE40" s="60" t="s">
        <v>484</v>
      </c>
    </row>
    <row r="41" spans="1:31" s="61" customFormat="1" ht="24.95" customHeight="1" x14ac:dyDescent="0.2">
      <c r="A41" s="53" t="str">
        <f t="shared" si="0"/>
        <v>1441|1440011|75|2024|17282880000139|3918|23815</v>
      </c>
      <c r="B41" s="53" t="str">
        <f t="shared" si="1"/>
        <v>1441|1440011|75|2024|6019</v>
      </c>
      <c r="C41" s="59" t="str">
        <f t="shared" si="2"/>
        <v>1440011|6019</v>
      </c>
      <c r="D41" s="32">
        <v>1441</v>
      </c>
      <c r="E41" s="32">
        <v>1440011</v>
      </c>
      <c r="F41" s="73" t="str">
        <f t="shared" si="7"/>
        <v>75/2024</v>
      </c>
      <c r="G41" s="32">
        <v>75</v>
      </c>
      <c r="H41" s="32">
        <v>2024</v>
      </c>
      <c r="I41" s="73" t="str">
        <f t="shared" si="8"/>
        <v>10.1</v>
      </c>
      <c r="J41" s="32">
        <v>10</v>
      </c>
      <c r="K41" s="32">
        <v>1</v>
      </c>
      <c r="L41" s="32">
        <v>17282880000139</v>
      </c>
      <c r="M41" s="33" t="s">
        <v>151</v>
      </c>
      <c r="N41" s="32">
        <v>3918</v>
      </c>
      <c r="O41" s="33" t="s">
        <v>111</v>
      </c>
      <c r="P41" s="32">
        <v>9</v>
      </c>
      <c r="Q41" s="19">
        <v>45561</v>
      </c>
      <c r="R41" s="32">
        <v>16</v>
      </c>
      <c r="S41" s="34">
        <v>24256.639999999999</v>
      </c>
      <c r="T41" s="34">
        <v>441.64</v>
      </c>
      <c r="U41" s="34">
        <v>0</v>
      </c>
      <c r="V41" s="70">
        <f t="shared" si="9"/>
        <v>23815</v>
      </c>
      <c r="W41" s="19">
        <f>IF(Y41&lt;&gt;"Liquidação Cancelada",VLOOKUP(B41,'BASE DE DADOS OPS'!$B$5:$Q$9635,11,FALSE),"Liquidação Cancelada")</f>
        <v>45562</v>
      </c>
      <c r="X41" s="36">
        <f t="shared" si="10"/>
        <v>1</v>
      </c>
      <c r="Y41" s="32">
        <f>VLOOKUP(A41,'BASE DE DADOS OPS'!$A$5:$Q$9635,13,FALSE)</f>
        <v>6019</v>
      </c>
      <c r="Z41" s="4">
        <f>IF(Y41&lt;&gt;"Liquidação Cancelada",VLOOKUP(B41,'BASE DE DADOS OPS'!$B$5:$Q$9635,13,FALSE),"Liquidação Cancelada")</f>
        <v>23815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23815</v>
      </c>
      <c r="AC41" s="4">
        <f t="shared" si="11"/>
        <v>23815</v>
      </c>
      <c r="AD41" s="3">
        <f t="shared" si="12"/>
        <v>0</v>
      </c>
      <c r="AE41" s="60"/>
    </row>
    <row r="42" spans="1:31" s="61" customFormat="1" ht="24.95" customHeight="1" x14ac:dyDescent="0.2">
      <c r="A42" s="53" t="str">
        <f t="shared" si="0"/>
        <v>1441|1440011|80|2024|21920437000113|3921|1445,85</v>
      </c>
      <c r="B42" s="53" t="str">
        <f t="shared" si="1"/>
        <v>1441|1440011|80|2024|5710</v>
      </c>
      <c r="C42" s="59" t="str">
        <f t="shared" si="2"/>
        <v>1440011|5710</v>
      </c>
      <c r="D42" s="32">
        <v>1441</v>
      </c>
      <c r="E42" s="32">
        <v>1440011</v>
      </c>
      <c r="F42" s="73" t="str">
        <f t="shared" si="7"/>
        <v>80/2024</v>
      </c>
      <c r="G42" s="32">
        <v>80</v>
      </c>
      <c r="H42" s="32">
        <v>2024</v>
      </c>
      <c r="I42" s="73" t="str">
        <f t="shared" si="8"/>
        <v>10.1</v>
      </c>
      <c r="J42" s="32">
        <v>10</v>
      </c>
      <c r="K42" s="32">
        <v>1</v>
      </c>
      <c r="L42" s="32">
        <v>21920437000113</v>
      </c>
      <c r="M42" s="33" t="s">
        <v>152</v>
      </c>
      <c r="N42" s="32">
        <v>3921</v>
      </c>
      <c r="O42" s="33" t="s">
        <v>106</v>
      </c>
      <c r="P42" s="32">
        <v>9</v>
      </c>
      <c r="Q42" s="19">
        <v>45546</v>
      </c>
      <c r="R42" s="32">
        <v>9</v>
      </c>
      <c r="S42" s="34">
        <v>1500</v>
      </c>
      <c r="T42" s="34">
        <v>54.15</v>
      </c>
      <c r="U42" s="34">
        <v>0</v>
      </c>
      <c r="V42" s="70">
        <f t="shared" si="9"/>
        <v>1445.85</v>
      </c>
      <c r="W42" s="19">
        <f>IF(Y42&lt;&gt;"Liquidação Cancelada",VLOOKUP(B42,'BASE DE DADOS OPS'!$B$5:$Q$9635,11,FALSE),"Liquidação Cancelada")</f>
        <v>45552</v>
      </c>
      <c r="X42" s="36">
        <f t="shared" si="10"/>
        <v>4</v>
      </c>
      <c r="Y42" s="32">
        <f>VLOOKUP(A42,'BASE DE DADOS OPS'!$A$5:$Q$9635,13,FALSE)</f>
        <v>5710</v>
      </c>
      <c r="Z42" s="4">
        <f>IF(Y42&lt;&gt;"Liquidação Cancelada",VLOOKUP(B42,'BASE DE DADOS OPS'!$B$5:$Q$9635,13,FALSE),"Liquidação Cancelada")</f>
        <v>1445.85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1445.85</v>
      </c>
      <c r="AC42" s="4">
        <f t="shared" si="11"/>
        <v>1445.85</v>
      </c>
      <c r="AD42" s="3">
        <f t="shared" si="12"/>
        <v>0</v>
      </c>
      <c r="AE42" s="60"/>
    </row>
    <row r="43" spans="1:31" s="61" customFormat="1" ht="24.95" customHeight="1" x14ac:dyDescent="0.2">
      <c r="A43" s="53" t="str">
        <f t="shared" si="0"/>
        <v>1441|1440011|83|2024|8103899000180|3931|9000</v>
      </c>
      <c r="B43" s="53" t="str">
        <f t="shared" si="1"/>
        <v>1441|1440011|83|2024|5774</v>
      </c>
      <c r="C43" s="59" t="str">
        <f t="shared" si="2"/>
        <v>1440011|5774</v>
      </c>
      <c r="D43" s="32">
        <v>1441</v>
      </c>
      <c r="E43" s="32">
        <v>1440011</v>
      </c>
      <c r="F43" s="73" t="str">
        <f t="shared" si="7"/>
        <v>83/2024</v>
      </c>
      <c r="G43" s="32">
        <v>83</v>
      </c>
      <c r="H43" s="32">
        <v>2024</v>
      </c>
      <c r="I43" s="73" t="str">
        <f t="shared" si="8"/>
        <v>10.1</v>
      </c>
      <c r="J43" s="32">
        <v>10</v>
      </c>
      <c r="K43" s="32">
        <v>1</v>
      </c>
      <c r="L43" s="32">
        <v>8103899000180</v>
      </c>
      <c r="M43" s="33" t="s">
        <v>153</v>
      </c>
      <c r="N43" s="32">
        <v>3931</v>
      </c>
      <c r="O43" s="33" t="s">
        <v>86</v>
      </c>
      <c r="P43" s="32">
        <v>9</v>
      </c>
      <c r="Q43" s="19">
        <v>45546</v>
      </c>
      <c r="R43" s="32">
        <v>1</v>
      </c>
      <c r="S43" s="34">
        <v>9000</v>
      </c>
      <c r="T43" s="79">
        <v>0</v>
      </c>
      <c r="U43" s="34">
        <v>0</v>
      </c>
      <c r="V43" s="70">
        <f t="shared" si="9"/>
        <v>9000</v>
      </c>
      <c r="W43" s="19">
        <f>IF(Y43&lt;&gt;"Liquidação Cancelada",VLOOKUP(B43,'BASE DE DADOS OPS'!$B$5:$Q$9635,11,FALSE),"Liquidação Cancelada")</f>
        <v>45553</v>
      </c>
      <c r="X43" s="36">
        <f t="shared" si="10"/>
        <v>5</v>
      </c>
      <c r="Y43" s="32">
        <f>VLOOKUP(A43,'BASE DE DADOS OPS'!$A$5:$Q$9635,13,FALSE)</f>
        <v>5774</v>
      </c>
      <c r="Z43" s="4">
        <f>IF(Y43&lt;&gt;"Liquidação Cancelada",VLOOKUP(B43,'BASE DE DADOS OPS'!$B$5:$Q$9635,13,FALSE),"Liquidação Cancelada")</f>
        <v>9000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9000</v>
      </c>
      <c r="AC43" s="4">
        <f t="shared" si="11"/>
        <v>9000</v>
      </c>
      <c r="AD43" s="3">
        <f t="shared" si="12"/>
        <v>0</v>
      </c>
      <c r="AE43" s="60"/>
    </row>
    <row r="44" spans="1:31" s="61" customFormat="1" ht="24.95" customHeight="1" x14ac:dyDescent="0.2">
      <c r="A44" s="53" t="str">
        <f t="shared" si="0"/>
        <v>1441|1440011|86|2024|87883807000106|3910|277,39</v>
      </c>
      <c r="B44" s="53" t="str">
        <f t="shared" si="1"/>
        <v>1441|1440011|86|2024|5990</v>
      </c>
      <c r="C44" s="59" t="str">
        <f t="shared" si="2"/>
        <v>1440011|5990</v>
      </c>
      <c r="D44" s="32">
        <v>1441</v>
      </c>
      <c r="E44" s="32">
        <v>1440011</v>
      </c>
      <c r="F44" s="73" t="str">
        <f t="shared" si="7"/>
        <v>86/2024</v>
      </c>
      <c r="G44" s="32">
        <v>86</v>
      </c>
      <c r="H44" s="32">
        <v>2024</v>
      </c>
      <c r="I44" s="73" t="str">
        <f t="shared" si="8"/>
        <v>10.1</v>
      </c>
      <c r="J44" s="32">
        <v>10</v>
      </c>
      <c r="K44" s="32">
        <v>1</v>
      </c>
      <c r="L44" s="32">
        <v>87883807000106</v>
      </c>
      <c r="M44" s="33" t="s">
        <v>154</v>
      </c>
      <c r="N44" s="32">
        <v>3910</v>
      </c>
      <c r="O44" s="33" t="s">
        <v>155</v>
      </c>
      <c r="P44" s="32">
        <v>9</v>
      </c>
      <c r="Q44" s="19">
        <v>45560</v>
      </c>
      <c r="R44" s="32">
        <v>12</v>
      </c>
      <c r="S44" s="34">
        <v>277.39</v>
      </c>
      <c r="T44" s="34">
        <v>0</v>
      </c>
      <c r="U44" s="34">
        <v>0</v>
      </c>
      <c r="V44" s="70">
        <f t="shared" si="9"/>
        <v>277.39</v>
      </c>
      <c r="W44" s="19">
        <f>IF(Y44&lt;&gt;"Liquidação Cancelada",VLOOKUP(B44,'BASE DE DADOS OPS'!$B$5:$Q$9635,11,FALSE),"Liquidação Cancelada")</f>
        <v>45561</v>
      </c>
      <c r="X44" s="36">
        <f t="shared" si="10"/>
        <v>1</v>
      </c>
      <c r="Y44" s="32">
        <f>VLOOKUP(A44,'BASE DE DADOS OPS'!$A$5:$Q$9635,13,FALSE)</f>
        <v>5990</v>
      </c>
      <c r="Z44" s="4">
        <f>IF(Y44&lt;&gt;"Liquidação Cancelada",VLOOKUP(B44,'BASE DE DADOS OPS'!$B$5:$Q$9635,13,FALSE),"Liquidação Cancelada")</f>
        <v>277.39</v>
      </c>
      <c r="AA44" s="4">
        <f>IF(Y44&lt;&gt;"Liquidação Cancelada",VLOOKUP(B44,'BASE DE DADOS OPS'!$B$5:$Q$9635,15,FALSE),"Liquidação Cancelada")</f>
        <v>6.65</v>
      </c>
      <c r="AB44" s="4">
        <f>IF(Y44&lt;&gt;"Liquidação Cancelada",VLOOKUP(B44,'BASE DE DADOS OPS'!$B$5:$Q$9635,14,FALSE),"Liquidação Cancelada")</f>
        <v>270.74</v>
      </c>
      <c r="AC44" s="4">
        <f t="shared" si="11"/>
        <v>270.74</v>
      </c>
      <c r="AD44" s="3">
        <f t="shared" si="12"/>
        <v>0</v>
      </c>
      <c r="AE44" s="60"/>
    </row>
    <row r="45" spans="1:31" s="61" customFormat="1" ht="24.95" customHeight="1" x14ac:dyDescent="0.2">
      <c r="A45" s="53" t="str">
        <f t="shared" si="0"/>
        <v>1441|1440011|88|2024|14111321000178|3921|1120,38</v>
      </c>
      <c r="B45" s="53" t="str">
        <f t="shared" si="1"/>
        <v>1441|1440011|88|2024|5884</v>
      </c>
      <c r="C45" s="59" t="str">
        <f t="shared" si="2"/>
        <v>1440011|5884</v>
      </c>
      <c r="D45" s="32">
        <v>1441</v>
      </c>
      <c r="E45" s="32">
        <v>1440011</v>
      </c>
      <c r="F45" s="73" t="str">
        <f t="shared" si="7"/>
        <v>88/2024</v>
      </c>
      <c r="G45" s="32">
        <v>88</v>
      </c>
      <c r="H45" s="32">
        <v>2024</v>
      </c>
      <c r="I45" s="73" t="str">
        <f t="shared" si="8"/>
        <v>10.1</v>
      </c>
      <c r="J45" s="32">
        <v>10</v>
      </c>
      <c r="K45" s="32">
        <v>1</v>
      </c>
      <c r="L45" s="32">
        <v>14111321000178</v>
      </c>
      <c r="M45" s="33" t="s">
        <v>156</v>
      </c>
      <c r="N45" s="32">
        <v>3921</v>
      </c>
      <c r="O45" s="33" t="s">
        <v>106</v>
      </c>
      <c r="P45" s="32">
        <v>9</v>
      </c>
      <c r="Q45" s="19">
        <v>45547</v>
      </c>
      <c r="R45" s="32">
        <v>9</v>
      </c>
      <c r="S45" s="34">
        <v>1179.3499999999999</v>
      </c>
      <c r="T45" s="79">
        <v>58.97</v>
      </c>
      <c r="U45" s="34">
        <v>0</v>
      </c>
      <c r="V45" s="70">
        <f t="shared" si="9"/>
        <v>1120.3799999999999</v>
      </c>
      <c r="W45" s="19">
        <f>IF(Y45&lt;&gt;"Liquidação Cancelada",VLOOKUP(B45,'BASE DE DADOS OPS'!$B$5:$Q$9635,11,FALSE),"Liquidação Cancelada")</f>
        <v>45555</v>
      </c>
      <c r="X45" s="36">
        <f t="shared" si="10"/>
        <v>6</v>
      </c>
      <c r="Y45" s="32">
        <f>VLOOKUP(A45,'BASE DE DADOS OPS'!$A$5:$Q$9635,13,FALSE)</f>
        <v>5884</v>
      </c>
      <c r="Z45" s="4">
        <f>IF(Y45&lt;&gt;"Liquidação Cancelada",VLOOKUP(B45,'BASE DE DADOS OPS'!$B$5:$Q$9635,13,FALSE),"Liquidação Cancelada")</f>
        <v>1120.3800000000001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1120.3800000000001</v>
      </c>
      <c r="AC45" s="4">
        <f t="shared" si="11"/>
        <v>1120.3800000000001</v>
      </c>
      <c r="AD45" s="3">
        <f t="shared" si="12"/>
        <v>-2.2737367544323206E-13</v>
      </c>
      <c r="AE45" s="60" t="s">
        <v>492</v>
      </c>
    </row>
    <row r="46" spans="1:31" s="61" customFormat="1" ht="24.95" customHeight="1" x14ac:dyDescent="0.2">
      <c r="A46" s="53" t="str">
        <f t="shared" si="0"/>
        <v>1441|1440011|88|2024|14111321000178|3921|1120,38</v>
      </c>
      <c r="B46" s="53" t="str">
        <f t="shared" si="1"/>
        <v>1441|1440011|88|2024|6044</v>
      </c>
      <c r="C46" s="59" t="str">
        <f t="shared" si="2"/>
        <v>1440011|6044</v>
      </c>
      <c r="D46" s="32">
        <v>1441</v>
      </c>
      <c r="E46" s="32">
        <v>1440011</v>
      </c>
      <c r="F46" s="73" t="str">
        <f t="shared" si="7"/>
        <v>88/2024</v>
      </c>
      <c r="G46" s="32">
        <v>88</v>
      </c>
      <c r="H46" s="32">
        <v>2024</v>
      </c>
      <c r="I46" s="73" t="str">
        <f t="shared" si="8"/>
        <v>10.1</v>
      </c>
      <c r="J46" s="32">
        <v>10</v>
      </c>
      <c r="K46" s="32">
        <v>1</v>
      </c>
      <c r="L46" s="32">
        <v>14111321000178</v>
      </c>
      <c r="M46" s="33" t="s">
        <v>156</v>
      </c>
      <c r="N46" s="32">
        <v>3921</v>
      </c>
      <c r="O46" s="33" t="s">
        <v>106</v>
      </c>
      <c r="P46" s="32">
        <v>9</v>
      </c>
      <c r="Q46" s="19">
        <v>45565</v>
      </c>
      <c r="R46" s="32">
        <v>10</v>
      </c>
      <c r="S46" s="34">
        <v>1179.3499999999999</v>
      </c>
      <c r="T46" s="79">
        <v>58.97</v>
      </c>
      <c r="U46" s="34">
        <v>0</v>
      </c>
      <c r="V46" s="70">
        <f t="shared" si="9"/>
        <v>1120.3799999999999</v>
      </c>
      <c r="W46" s="19">
        <f>IF(Y46&lt;&gt;"Liquidação Cancelada",VLOOKUP(B46,'BASE DE DADOS OPS'!$B$5:$Q$9635,11,FALSE),"Liquidação Cancelada")</f>
        <v>45565</v>
      </c>
      <c r="X46" s="36">
        <f t="shared" si="10"/>
        <v>0</v>
      </c>
      <c r="Y46" s="32">
        <v>6044</v>
      </c>
      <c r="Z46" s="4">
        <f>IF(Y46&lt;&gt;"Liquidação Cancelada",VLOOKUP(B46,'BASE DE DADOS OPS'!$B$5:$Q$9635,13,FALSE),"Liquidação Cancelada")</f>
        <v>1120.3800000000001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1120.3800000000001</v>
      </c>
      <c r="AC46" s="4">
        <f t="shared" si="11"/>
        <v>1120.3800000000001</v>
      </c>
      <c r="AD46" s="3">
        <f t="shared" si="12"/>
        <v>-2.2737367544323206E-13</v>
      </c>
      <c r="AE46" s="60"/>
    </row>
    <row r="47" spans="1:31" s="61" customFormat="1" ht="24.95" customHeight="1" x14ac:dyDescent="0.2">
      <c r="A47" s="53" t="str">
        <f t="shared" si="0"/>
        <v>1441|1440011|89|2024|34454477000169|3921|2722,08</v>
      </c>
      <c r="B47" s="53" t="str">
        <f t="shared" si="1"/>
        <v>1441|1440011|89|2024|5353</v>
      </c>
      <c r="C47" s="59" t="str">
        <f t="shared" si="2"/>
        <v>1440011|5353</v>
      </c>
      <c r="D47" s="32">
        <v>1441</v>
      </c>
      <c r="E47" s="32">
        <v>1440011</v>
      </c>
      <c r="F47" s="73" t="str">
        <f t="shared" si="7"/>
        <v>89/2024</v>
      </c>
      <c r="G47" s="32">
        <v>89</v>
      </c>
      <c r="H47" s="32">
        <v>2024</v>
      </c>
      <c r="I47" s="73" t="str">
        <f t="shared" si="8"/>
        <v>10.1</v>
      </c>
      <c r="J47" s="32">
        <v>10</v>
      </c>
      <c r="K47" s="32">
        <v>1</v>
      </c>
      <c r="L47" s="32">
        <v>34454477000169</v>
      </c>
      <c r="M47" s="33" t="s">
        <v>157</v>
      </c>
      <c r="N47" s="32">
        <v>3921</v>
      </c>
      <c r="O47" s="33" t="s">
        <v>106</v>
      </c>
      <c r="P47" s="32">
        <v>9</v>
      </c>
      <c r="Q47" s="19">
        <v>45538</v>
      </c>
      <c r="R47" s="32">
        <v>9</v>
      </c>
      <c r="S47" s="34">
        <v>2722.08</v>
      </c>
      <c r="T47" s="79">
        <v>0</v>
      </c>
      <c r="U47" s="34">
        <v>0</v>
      </c>
      <c r="V47" s="70">
        <f t="shared" si="9"/>
        <v>2722.08</v>
      </c>
      <c r="W47" s="19">
        <f>IF(Y47&lt;&gt;"Liquidação Cancelada",VLOOKUP(B47,'BASE DE DADOS OPS'!$B$5:$Q$9635,11,FALSE),"Liquidação Cancelada")</f>
        <v>45539</v>
      </c>
      <c r="X47" s="36">
        <f t="shared" si="10"/>
        <v>1</v>
      </c>
      <c r="Y47" s="32">
        <f>VLOOKUP(A47,'BASE DE DADOS OPS'!$A$5:$Q$9635,13,FALSE)</f>
        <v>5353</v>
      </c>
      <c r="Z47" s="4">
        <f>IF(Y47&lt;&gt;"Liquidação Cancelada",VLOOKUP(B47,'BASE DE DADOS OPS'!$B$5:$Q$9635,13,FALSE),"Liquidação Cancelada")</f>
        <v>2722.08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2722.08</v>
      </c>
      <c r="AC47" s="4">
        <f t="shared" si="11"/>
        <v>2722.08</v>
      </c>
      <c r="AD47" s="3">
        <f t="shared" si="12"/>
        <v>0</v>
      </c>
      <c r="AE47" s="60"/>
    </row>
    <row r="48" spans="1:31" s="61" customFormat="1" ht="24.95" customHeight="1" x14ac:dyDescent="0.2">
      <c r="A48" s="53" t="str">
        <f t="shared" si="0"/>
        <v>1441|1440011|89|2024|34454477000169|3921|3633,68</v>
      </c>
      <c r="B48" s="53" t="str">
        <f t="shared" si="1"/>
        <v>1441|1440011|89|2024|5569</v>
      </c>
      <c r="C48" s="59" t="str">
        <f t="shared" si="2"/>
        <v>1440011|5569</v>
      </c>
      <c r="D48" s="32">
        <v>1441</v>
      </c>
      <c r="E48" s="32">
        <v>1440011</v>
      </c>
      <c r="F48" s="73" t="str">
        <f t="shared" si="7"/>
        <v>89/2024</v>
      </c>
      <c r="G48" s="32">
        <v>89</v>
      </c>
      <c r="H48" s="32">
        <v>2024</v>
      </c>
      <c r="I48" s="73" t="str">
        <f t="shared" si="8"/>
        <v>10.1</v>
      </c>
      <c r="J48" s="32">
        <v>10</v>
      </c>
      <c r="K48" s="32">
        <v>1</v>
      </c>
      <c r="L48" s="32">
        <v>34454477000169</v>
      </c>
      <c r="M48" s="33" t="s">
        <v>157</v>
      </c>
      <c r="N48" s="32">
        <v>3921</v>
      </c>
      <c r="O48" s="33" t="s">
        <v>106</v>
      </c>
      <c r="P48" s="32">
        <v>9</v>
      </c>
      <c r="Q48" s="19">
        <v>45545</v>
      </c>
      <c r="R48" s="32">
        <v>10</v>
      </c>
      <c r="S48" s="34">
        <v>3633.68</v>
      </c>
      <c r="T48" s="79">
        <v>0</v>
      </c>
      <c r="U48" s="34">
        <v>0</v>
      </c>
      <c r="V48" s="70">
        <f t="shared" si="9"/>
        <v>3633.68</v>
      </c>
      <c r="W48" s="19">
        <f>IF(Y48&lt;&gt;"Liquidação Cancelada",VLOOKUP(B48,'BASE DE DADOS OPS'!$B$5:$Q$9635,11,FALSE),"Liquidação Cancelada")</f>
        <v>45547</v>
      </c>
      <c r="X48" s="36">
        <f t="shared" si="10"/>
        <v>2</v>
      </c>
      <c r="Y48" s="32">
        <f>VLOOKUP(A48,'BASE DE DADOS OPS'!$A$5:$Q$9635,13,FALSE)</f>
        <v>5569</v>
      </c>
      <c r="Z48" s="4">
        <f>IF(Y48&lt;&gt;"Liquidação Cancelada",VLOOKUP(B48,'BASE DE DADOS OPS'!$B$5:$Q$9635,13,FALSE),"Liquidação Cancelada")</f>
        <v>3633.68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3633.68</v>
      </c>
      <c r="AC48" s="4">
        <f t="shared" si="11"/>
        <v>3633.68</v>
      </c>
      <c r="AD48" s="3">
        <f t="shared" si="12"/>
        <v>0</v>
      </c>
      <c r="AE48" s="60"/>
    </row>
    <row r="49" spans="1:31" s="61" customFormat="1" ht="24.95" customHeight="1" x14ac:dyDescent="0.2">
      <c r="A49" s="53" t="str">
        <f t="shared" si="0"/>
        <v>1441|1440011|89|2024|34454477000169|3921|153,44</v>
      </c>
      <c r="B49" s="53" t="str">
        <f t="shared" si="1"/>
        <v>1441|1440011|89|2024|5935</v>
      </c>
      <c r="C49" s="59" t="str">
        <f t="shared" si="2"/>
        <v>1440011|5935</v>
      </c>
      <c r="D49" s="32">
        <v>1441</v>
      </c>
      <c r="E49" s="32">
        <v>1440011</v>
      </c>
      <c r="F49" s="73" t="str">
        <f t="shared" si="7"/>
        <v>89/2024</v>
      </c>
      <c r="G49" s="32">
        <v>89</v>
      </c>
      <c r="H49" s="32">
        <v>2024</v>
      </c>
      <c r="I49" s="73" t="str">
        <f t="shared" si="8"/>
        <v>10.1</v>
      </c>
      <c r="J49" s="32">
        <v>10</v>
      </c>
      <c r="K49" s="32">
        <v>1</v>
      </c>
      <c r="L49" s="32">
        <v>34454477000169</v>
      </c>
      <c r="M49" s="33" t="s">
        <v>157</v>
      </c>
      <c r="N49" s="32">
        <v>3921</v>
      </c>
      <c r="O49" s="33" t="s">
        <v>106</v>
      </c>
      <c r="P49" s="32">
        <v>9</v>
      </c>
      <c r="Q49" s="19">
        <v>45555</v>
      </c>
      <c r="R49" s="32" t="s">
        <v>485</v>
      </c>
      <c r="S49" s="34">
        <f>38.36+115.08</f>
        <v>153.44</v>
      </c>
      <c r="T49" s="79">
        <v>0</v>
      </c>
      <c r="U49" s="34">
        <v>0</v>
      </c>
      <c r="V49" s="70">
        <f t="shared" si="9"/>
        <v>153.44</v>
      </c>
      <c r="W49" s="19">
        <f>IF(Y49&lt;&gt;"Liquidação Cancelada",VLOOKUP(B49,'BASE DE DADOS OPS'!$B$5:$Q$9635,11,FALSE),"Liquidação Cancelada")</f>
        <v>45559</v>
      </c>
      <c r="X49" s="36">
        <f t="shared" si="10"/>
        <v>2</v>
      </c>
      <c r="Y49" s="32">
        <f>VLOOKUP(A49,'BASE DE DADOS OPS'!$A$5:$Q$9635,13,FALSE)</f>
        <v>5935</v>
      </c>
      <c r="Z49" s="4">
        <f>IF(Y49&lt;&gt;"Liquidação Cancelada",VLOOKUP(B49,'BASE DE DADOS OPS'!$B$5:$Q$9635,13,FALSE),"Liquidação Cancelada")</f>
        <v>153.44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153.44</v>
      </c>
      <c r="AC49" s="4">
        <f t="shared" si="11"/>
        <v>153.44</v>
      </c>
      <c r="AD49" s="3">
        <f t="shared" si="12"/>
        <v>0</v>
      </c>
      <c r="AE49" s="60" t="s">
        <v>481</v>
      </c>
    </row>
    <row r="50" spans="1:31" s="61" customFormat="1" ht="24.95" customHeight="1" x14ac:dyDescent="0.2">
      <c r="A50" s="53" t="str">
        <f t="shared" si="0"/>
        <v>1441|1440011|90|2024|5340639000130|3987|10358,59</v>
      </c>
      <c r="B50" s="53" t="str">
        <f t="shared" si="1"/>
        <v>1441|1440011|90|2024|5565</v>
      </c>
      <c r="C50" s="59" t="str">
        <f t="shared" si="2"/>
        <v>1440011|5565</v>
      </c>
      <c r="D50" s="32">
        <v>1441</v>
      </c>
      <c r="E50" s="32">
        <v>1440011</v>
      </c>
      <c r="F50" s="73" t="str">
        <f t="shared" si="7"/>
        <v>90/2024</v>
      </c>
      <c r="G50" s="32">
        <v>90</v>
      </c>
      <c r="H50" s="32">
        <v>2024</v>
      </c>
      <c r="I50" s="73" t="str">
        <f t="shared" si="8"/>
        <v>10.1</v>
      </c>
      <c r="J50" s="32">
        <v>10</v>
      </c>
      <c r="K50" s="32">
        <v>1</v>
      </c>
      <c r="L50" s="32">
        <v>5340639000130</v>
      </c>
      <c r="M50" s="33" t="s">
        <v>158</v>
      </c>
      <c r="N50" s="32">
        <v>3987</v>
      </c>
      <c r="O50" s="33" t="s">
        <v>107</v>
      </c>
      <c r="P50" s="32">
        <v>9</v>
      </c>
      <c r="Q50" s="19">
        <v>45545</v>
      </c>
      <c r="R50" s="32">
        <v>10</v>
      </c>
      <c r="S50" s="34">
        <v>10358.59</v>
      </c>
      <c r="T50" s="34">
        <v>0</v>
      </c>
      <c r="U50" s="34">
        <v>0</v>
      </c>
      <c r="V50" s="70">
        <f t="shared" si="9"/>
        <v>10358.59</v>
      </c>
      <c r="W50" s="19">
        <f>IF(Y50&lt;&gt;"Liquidação Cancelada",VLOOKUP(B50,'BASE DE DADOS OPS'!$B$5:$Q$9635,11,FALSE),"Liquidação Cancelada")</f>
        <v>45546</v>
      </c>
      <c r="X50" s="36">
        <f t="shared" si="10"/>
        <v>1</v>
      </c>
      <c r="Y50" s="32">
        <f>VLOOKUP(A50,'BASE DE DADOS OPS'!$A$5:$Q$9635,13,FALSE)</f>
        <v>5565</v>
      </c>
      <c r="Z50" s="4">
        <f>IF(Y50&lt;&gt;"Liquidação Cancelada",VLOOKUP(B50,'BASE DE DADOS OPS'!$B$5:$Q$9635,13,FALSE),"Liquidação Cancelada")</f>
        <v>10358.59</v>
      </c>
      <c r="AA50" s="4">
        <f>IF(Y50&lt;&gt;"Liquidação Cancelada",VLOOKUP(B50,'BASE DE DADOS OPS'!$B$5:$Q$9635,15,FALSE),"Liquidação Cancelada")</f>
        <v>29.54</v>
      </c>
      <c r="AB50" s="4">
        <f>IF(Y50&lt;&gt;"Liquidação Cancelada",VLOOKUP(B50,'BASE DE DADOS OPS'!$B$5:$Q$9635,14,FALSE),"Liquidação Cancelada")</f>
        <v>10329.049999999999</v>
      </c>
      <c r="AC50" s="4">
        <f t="shared" si="11"/>
        <v>10329.049999999999</v>
      </c>
      <c r="AD50" s="3">
        <f t="shared" si="12"/>
        <v>0</v>
      </c>
      <c r="AE50" s="60"/>
    </row>
    <row r="51" spans="1:31" s="61" customFormat="1" ht="24.95" customHeight="1" x14ac:dyDescent="0.2">
      <c r="A51" s="53" t="str">
        <f t="shared" si="0"/>
        <v>1441|1440011|91|2024|9037150000144|3921|16243,59</v>
      </c>
      <c r="B51" s="53" t="str">
        <f t="shared" si="1"/>
        <v>1441|1440011|91|2024|5552</v>
      </c>
      <c r="C51" s="59" t="str">
        <f t="shared" si="2"/>
        <v>1440011|5552</v>
      </c>
      <c r="D51" s="32">
        <v>1441</v>
      </c>
      <c r="E51" s="32">
        <v>1440011</v>
      </c>
      <c r="F51" s="73" t="str">
        <f t="shared" si="7"/>
        <v>91/2024</v>
      </c>
      <c r="G51" s="32">
        <v>91</v>
      </c>
      <c r="H51" s="32">
        <v>2024</v>
      </c>
      <c r="I51" s="73" t="str">
        <f t="shared" si="8"/>
        <v>10.1</v>
      </c>
      <c r="J51" s="32">
        <v>10</v>
      </c>
      <c r="K51" s="32">
        <v>1</v>
      </c>
      <c r="L51" s="32">
        <v>9037150000144</v>
      </c>
      <c r="M51" s="33" t="s">
        <v>159</v>
      </c>
      <c r="N51" s="32">
        <v>3921</v>
      </c>
      <c r="O51" s="33" t="s">
        <v>106</v>
      </c>
      <c r="P51" s="32">
        <v>9</v>
      </c>
      <c r="Q51" s="19">
        <v>45545</v>
      </c>
      <c r="R51" s="32">
        <v>8</v>
      </c>
      <c r="S51" s="34">
        <v>16629.39</v>
      </c>
      <c r="T51" s="34">
        <v>385.8</v>
      </c>
      <c r="U51" s="34">
        <v>0</v>
      </c>
      <c r="V51" s="70">
        <f t="shared" si="9"/>
        <v>16243.59</v>
      </c>
      <c r="W51" s="19">
        <f>IF(Y51&lt;&gt;"Liquidação Cancelada",VLOOKUP(B51,'BASE DE DADOS OPS'!$B$5:$Q$9635,11,FALSE),"Liquidação Cancelada")</f>
        <v>45546</v>
      </c>
      <c r="X51" s="36">
        <f t="shared" si="10"/>
        <v>1</v>
      </c>
      <c r="Y51" s="32">
        <f>VLOOKUP(A51,'BASE DE DADOS OPS'!$A$5:$Q$9635,13,FALSE)</f>
        <v>5552</v>
      </c>
      <c r="Z51" s="4">
        <f>IF(Y51&lt;&gt;"Liquidação Cancelada",VLOOKUP(B51,'BASE DE DADOS OPS'!$B$5:$Q$9635,13,FALSE),"Liquidação Cancelada")</f>
        <v>16243.59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16243.59</v>
      </c>
      <c r="AC51" s="4">
        <f t="shared" si="11"/>
        <v>16243.59</v>
      </c>
      <c r="AD51" s="3">
        <f t="shared" si="12"/>
        <v>0</v>
      </c>
      <c r="AE51" s="60"/>
    </row>
    <row r="52" spans="1:31" s="61" customFormat="1" ht="24.95" customHeight="1" x14ac:dyDescent="0.2">
      <c r="A52" s="53" t="str">
        <f t="shared" si="0"/>
        <v>1441|1440011|95|2024|1017250000105|3304|0</v>
      </c>
      <c r="B52" s="53" t="str">
        <f t="shared" si="1"/>
        <v>1441|1440011|95|2024|Liquidação Cancelada</v>
      </c>
      <c r="C52" s="59" t="str">
        <f t="shared" si="2"/>
        <v>1440011|Liquidação Cancelada</v>
      </c>
      <c r="D52" s="32">
        <v>1441</v>
      </c>
      <c r="E52" s="32">
        <v>1440011</v>
      </c>
      <c r="F52" s="73" t="str">
        <f t="shared" si="7"/>
        <v>95/2024</v>
      </c>
      <c r="G52" s="32">
        <v>95</v>
      </c>
      <c r="H52" s="32">
        <v>2024</v>
      </c>
      <c r="I52" s="73" t="str">
        <f t="shared" si="8"/>
        <v>10.1</v>
      </c>
      <c r="J52" s="32">
        <v>10</v>
      </c>
      <c r="K52" s="32">
        <v>1</v>
      </c>
      <c r="L52" s="32">
        <v>1017250000105</v>
      </c>
      <c r="M52" s="33" t="s">
        <v>133</v>
      </c>
      <c r="N52" s="32">
        <v>3304</v>
      </c>
      <c r="O52" s="33" t="s">
        <v>134</v>
      </c>
      <c r="P52" s="32">
        <v>9</v>
      </c>
      <c r="Q52" s="19">
        <v>45552</v>
      </c>
      <c r="R52" s="32">
        <v>9</v>
      </c>
      <c r="S52" s="34">
        <v>72021.14</v>
      </c>
      <c r="T52" s="79">
        <v>0</v>
      </c>
      <c r="U52" s="34">
        <v>72021.14</v>
      </c>
      <c r="V52" s="70">
        <f t="shared" si="9"/>
        <v>0</v>
      </c>
      <c r="W52" s="19" t="str">
        <f>IF(Y52&lt;&gt;"Liquidação Cancelada",VLOOKUP(B52,'BASE DE DADOS OPS'!$B$5:$Q$9635,11,FALSE),"Liquidação Cancelada")</f>
        <v>Liquidação Cancelada</v>
      </c>
      <c r="X52" s="36" t="str">
        <f t="shared" si="10"/>
        <v>Liquidação Cancelada</v>
      </c>
      <c r="Y52" s="32" t="s">
        <v>486</v>
      </c>
      <c r="Z52" s="4" t="str">
        <f>IF(Y52&lt;&gt;"Liquidação Cancelada",VLOOKUP(B52,'BASE DE DADOS OPS'!$B$5:$Q$9635,13,FALSE),"Liquidação Cancelada")</f>
        <v>Liquidação Cancelada</v>
      </c>
      <c r="AA52" s="4" t="str">
        <f>IF(Y52&lt;&gt;"Liquidação Cancelada",VLOOKUP(B52,'BASE DE DADOS OPS'!$B$5:$Q$9635,15,FALSE),"Liquidação Cancelada")</f>
        <v>Liquidação Cancelada</v>
      </c>
      <c r="AB52" s="4" t="str">
        <f>IF(Y52&lt;&gt;"Liquidação Cancelada",VLOOKUP(B52,'BASE DE DADOS OPS'!$B$5:$Q$9635,14,FALSE),"Liquidação Cancelada")</f>
        <v>Liquidação Cancelada</v>
      </c>
      <c r="AC52" s="4" t="str">
        <f t="shared" si="11"/>
        <v>Liquidação Cancelada</v>
      </c>
      <c r="AD52" s="3" t="str">
        <f t="shared" si="12"/>
        <v>Liquidação Cancelada</v>
      </c>
      <c r="AE52" s="60" t="s">
        <v>488</v>
      </c>
    </row>
    <row r="53" spans="1:31" s="61" customFormat="1" ht="24.95" customHeight="1" x14ac:dyDescent="0.2">
      <c r="A53" s="53" t="str">
        <f t="shared" si="0"/>
        <v>1441|1440011|95|2024|1017250000105|3304|72021,14</v>
      </c>
      <c r="B53" s="53" t="str">
        <f t="shared" si="1"/>
        <v>1441|1440011|95|2024|5795</v>
      </c>
      <c r="C53" s="59" t="str">
        <f t="shared" si="2"/>
        <v>1440011|5795</v>
      </c>
      <c r="D53" s="32">
        <v>1441</v>
      </c>
      <c r="E53" s="32">
        <v>1440011</v>
      </c>
      <c r="F53" s="73" t="str">
        <f t="shared" si="7"/>
        <v>95/2024</v>
      </c>
      <c r="G53" s="32">
        <v>95</v>
      </c>
      <c r="H53" s="32">
        <v>2024</v>
      </c>
      <c r="I53" s="73" t="str">
        <f t="shared" si="8"/>
        <v>10.1</v>
      </c>
      <c r="J53" s="32">
        <v>10</v>
      </c>
      <c r="K53" s="32">
        <v>1</v>
      </c>
      <c r="L53" s="32">
        <v>1017250000105</v>
      </c>
      <c r="M53" s="33" t="s">
        <v>133</v>
      </c>
      <c r="N53" s="32">
        <v>3304</v>
      </c>
      <c r="O53" s="33" t="s">
        <v>134</v>
      </c>
      <c r="P53" s="32">
        <v>9</v>
      </c>
      <c r="Q53" s="19">
        <v>45552</v>
      </c>
      <c r="R53" s="32" t="s">
        <v>487</v>
      </c>
      <c r="S53" s="34">
        <f>605.5+71415.64</f>
        <v>72021.14</v>
      </c>
      <c r="T53" s="34">
        <v>0</v>
      </c>
      <c r="U53" s="34">
        <v>0</v>
      </c>
      <c r="V53" s="70">
        <f t="shared" si="9"/>
        <v>72021.14</v>
      </c>
      <c r="W53" s="19">
        <f>IF(Y53&lt;&gt;"Liquidação Cancelada",VLOOKUP(B53,'BASE DE DADOS OPS'!$B$5:$Q$9635,11,FALSE),"Liquidação Cancelada")</f>
        <v>45553</v>
      </c>
      <c r="X53" s="36">
        <f t="shared" si="10"/>
        <v>1</v>
      </c>
      <c r="Y53" s="32">
        <f>VLOOKUP(A53,'BASE DE DADOS OPS'!$A$5:$Q$9635,13,FALSE)</f>
        <v>5795</v>
      </c>
      <c r="Z53" s="4">
        <f>IF(Y53&lt;&gt;"Liquidação Cancelada",VLOOKUP(B53,'BASE DE DADOS OPS'!$B$5:$Q$9635,13,FALSE),"Liquidação Cancelada")</f>
        <v>72021.14</v>
      </c>
      <c r="AA53" s="4">
        <f>IF(Y53&lt;&gt;"Liquidação Cancelada",VLOOKUP(B53,'BASE DE DADOS OPS'!$B$5:$Q$9635,15,FALSE),"Liquidação Cancelada")</f>
        <v>1699.11</v>
      </c>
      <c r="AB53" s="4">
        <f>IF(Y53&lt;&gt;"Liquidação Cancelada",VLOOKUP(B53,'BASE DE DADOS OPS'!$B$5:$Q$9635,14,FALSE),"Liquidação Cancelada")</f>
        <v>70322.03</v>
      </c>
      <c r="AC53" s="4">
        <f t="shared" si="11"/>
        <v>70322.03</v>
      </c>
      <c r="AD53" s="3">
        <f t="shared" si="12"/>
        <v>0</v>
      </c>
      <c r="AE53" s="60" t="s">
        <v>481</v>
      </c>
    </row>
    <row r="54" spans="1:31" s="61" customFormat="1" ht="24.95" customHeight="1" x14ac:dyDescent="0.2">
      <c r="A54" s="53" t="str">
        <f t="shared" si="0"/>
        <v>1441|1440011|99|2024|40432544000147|4004|1635,75</v>
      </c>
      <c r="B54" s="53" t="str">
        <f t="shared" si="1"/>
        <v>1441|1440011|99|2024|5410</v>
      </c>
      <c r="C54" s="59" t="str">
        <f t="shared" si="2"/>
        <v>1440011|5410</v>
      </c>
      <c r="D54" s="32">
        <v>1441</v>
      </c>
      <c r="E54" s="32">
        <v>1440011</v>
      </c>
      <c r="F54" s="73" t="str">
        <f t="shared" si="7"/>
        <v>99/2024</v>
      </c>
      <c r="G54" s="32">
        <v>99</v>
      </c>
      <c r="H54" s="32">
        <v>2024</v>
      </c>
      <c r="I54" s="73" t="str">
        <f t="shared" si="8"/>
        <v>10.1</v>
      </c>
      <c r="J54" s="32">
        <v>10</v>
      </c>
      <c r="K54" s="32">
        <v>1</v>
      </c>
      <c r="L54" s="32">
        <v>40432544000147</v>
      </c>
      <c r="M54" s="33" t="s">
        <v>160</v>
      </c>
      <c r="N54" s="32">
        <v>4004</v>
      </c>
      <c r="O54" s="33" t="s">
        <v>113</v>
      </c>
      <c r="P54" s="32">
        <v>9</v>
      </c>
      <c r="Q54" s="19">
        <v>45539</v>
      </c>
      <c r="R54" s="32">
        <v>8</v>
      </c>
      <c r="S54" s="34">
        <v>1635.75</v>
      </c>
      <c r="T54" s="34">
        <v>0</v>
      </c>
      <c r="U54" s="34">
        <v>0</v>
      </c>
      <c r="V54" s="70">
        <f t="shared" si="9"/>
        <v>1635.75</v>
      </c>
      <c r="W54" s="19">
        <f>IF(Y54&lt;&gt;"Liquidação Cancelada",VLOOKUP(B54,'BASE DE DADOS OPS'!$B$5:$Q$9635,11,FALSE),"Liquidação Cancelada")</f>
        <v>45544</v>
      </c>
      <c r="X54" s="36">
        <f t="shared" si="10"/>
        <v>3</v>
      </c>
      <c r="Y54" s="32">
        <f>VLOOKUP(A54,'BASE DE DADOS OPS'!$A$5:$Q$9635,13,FALSE)</f>
        <v>5410</v>
      </c>
      <c r="Z54" s="4">
        <f>IF(Y54&lt;&gt;"Liquidação Cancelada",VLOOKUP(B54,'BASE DE DADOS OPS'!$B$5:$Q$9635,13,FALSE),"Liquidação Cancelada")</f>
        <v>1635.75</v>
      </c>
      <c r="AA54" s="4">
        <f>IF(Y54&lt;&gt;"Liquidação Cancelada",VLOOKUP(B54,'BASE DE DADOS OPS'!$B$5:$Q$9635,15,FALSE),"Liquidação Cancelada")</f>
        <v>78.52</v>
      </c>
      <c r="AB54" s="4">
        <f>IF(Y54&lt;&gt;"Liquidação Cancelada",VLOOKUP(B54,'BASE DE DADOS OPS'!$B$5:$Q$9635,14,FALSE),"Liquidação Cancelada")</f>
        <v>1557.23</v>
      </c>
      <c r="AC54" s="4">
        <f t="shared" si="11"/>
        <v>1557.23</v>
      </c>
      <c r="AD54" s="3">
        <f t="shared" si="12"/>
        <v>0</v>
      </c>
      <c r="AE54" s="60"/>
    </row>
    <row r="55" spans="1:31" s="61" customFormat="1" ht="24.95" customHeight="1" x14ac:dyDescent="0.2">
      <c r="A55" s="53" t="str">
        <f t="shared" si="0"/>
        <v>1441|1440011|100|2024|7346478000117|3921|34281</v>
      </c>
      <c r="B55" s="53" t="str">
        <f t="shared" si="1"/>
        <v>1441|1440011|100|2024|5933</v>
      </c>
      <c r="C55" s="59" t="str">
        <f t="shared" si="2"/>
        <v>1440011|5933</v>
      </c>
      <c r="D55" s="32">
        <v>1441</v>
      </c>
      <c r="E55" s="32">
        <v>1440011</v>
      </c>
      <c r="F55" s="73" t="str">
        <f t="shared" si="7"/>
        <v>100/2024</v>
      </c>
      <c r="G55" s="32">
        <v>100</v>
      </c>
      <c r="H55" s="32">
        <v>2024</v>
      </c>
      <c r="I55" s="73" t="str">
        <f t="shared" si="8"/>
        <v>10.1</v>
      </c>
      <c r="J55" s="32">
        <v>10</v>
      </c>
      <c r="K55" s="32">
        <v>1</v>
      </c>
      <c r="L55" s="32">
        <v>7346478000117</v>
      </c>
      <c r="M55" s="33" t="s">
        <v>161</v>
      </c>
      <c r="N55" s="32">
        <v>3921</v>
      </c>
      <c r="O55" s="33" t="s">
        <v>106</v>
      </c>
      <c r="P55" s="32">
        <v>9</v>
      </c>
      <c r="Q55" s="19">
        <v>45555</v>
      </c>
      <c r="R55" s="32">
        <v>3</v>
      </c>
      <c r="S55" s="34">
        <v>34281</v>
      </c>
      <c r="T55" s="34">
        <v>0</v>
      </c>
      <c r="U55" s="34">
        <v>0</v>
      </c>
      <c r="V55" s="70">
        <f t="shared" si="9"/>
        <v>34281</v>
      </c>
      <c r="W55" s="19">
        <f>IF(Y55&lt;&gt;"Liquidação Cancelada",VLOOKUP(B55,'BASE DE DADOS OPS'!$B$5:$Q$9635,11,FALSE),"Liquidação Cancelada")</f>
        <v>45559</v>
      </c>
      <c r="X55" s="36">
        <f t="shared" si="10"/>
        <v>2</v>
      </c>
      <c r="Y55" s="32">
        <f>VLOOKUP(A55,'BASE DE DADOS OPS'!$A$5:$Q$9635,13,FALSE)</f>
        <v>5933</v>
      </c>
      <c r="Z55" s="4">
        <f>IF(Y55&lt;&gt;"Liquidação Cancelada",VLOOKUP(B55,'BASE DE DADOS OPS'!$B$5:$Q$9635,13,FALSE),"Liquidação Cancelada")</f>
        <v>34281</v>
      </c>
      <c r="AA55" s="4">
        <f>IF(Y55&lt;&gt;"Liquidação Cancelada",VLOOKUP(B55,'BASE DE DADOS OPS'!$B$5:$Q$9635,15,FALSE),"Liquidação Cancelada")</f>
        <v>1645.49</v>
      </c>
      <c r="AB55" s="4">
        <f>IF(Y55&lt;&gt;"Liquidação Cancelada",VLOOKUP(B55,'BASE DE DADOS OPS'!$B$5:$Q$9635,14,FALSE),"Liquidação Cancelada")</f>
        <v>32635.51</v>
      </c>
      <c r="AC55" s="4">
        <f t="shared" si="11"/>
        <v>32635.51</v>
      </c>
      <c r="AD55" s="3">
        <f t="shared" si="12"/>
        <v>0</v>
      </c>
      <c r="AE55" s="60"/>
    </row>
    <row r="56" spans="1:31" s="61" customFormat="1" ht="24.95" customHeight="1" x14ac:dyDescent="0.2">
      <c r="A56" s="53" t="str">
        <f t="shared" si="0"/>
        <v>1441|1440011|101|2024|40432544000147|4004|2234,52</v>
      </c>
      <c r="B56" s="53" t="str">
        <f t="shared" si="1"/>
        <v>1441|1440011|101|2024|5413; 5414</v>
      </c>
      <c r="C56" s="59" t="str">
        <f t="shared" si="2"/>
        <v>1440011|5413; 5414</v>
      </c>
      <c r="D56" s="32">
        <v>1441</v>
      </c>
      <c r="E56" s="32">
        <v>1440011</v>
      </c>
      <c r="F56" s="73" t="str">
        <f t="shared" si="7"/>
        <v>101/2024</v>
      </c>
      <c r="G56" s="32">
        <v>101</v>
      </c>
      <c r="H56" s="32">
        <v>2024</v>
      </c>
      <c r="I56" s="73" t="str">
        <f t="shared" si="8"/>
        <v>10.1</v>
      </c>
      <c r="J56" s="32">
        <v>10</v>
      </c>
      <c r="K56" s="32">
        <v>1</v>
      </c>
      <c r="L56" s="32">
        <v>40432544000147</v>
      </c>
      <c r="M56" s="33" t="s">
        <v>160</v>
      </c>
      <c r="N56" s="32">
        <v>4004</v>
      </c>
      <c r="O56" s="33" t="s">
        <v>113</v>
      </c>
      <c r="P56" s="32">
        <v>9</v>
      </c>
      <c r="Q56" s="19">
        <v>45539</v>
      </c>
      <c r="R56" s="32">
        <v>9</v>
      </c>
      <c r="S56" s="34">
        <v>2234.52</v>
      </c>
      <c r="T56" s="79">
        <v>0</v>
      </c>
      <c r="U56" s="34">
        <v>0</v>
      </c>
      <c r="V56" s="70">
        <f t="shared" si="9"/>
        <v>2234.52</v>
      </c>
      <c r="W56" s="19">
        <v>45544</v>
      </c>
      <c r="X56" s="36">
        <f t="shared" si="10"/>
        <v>3</v>
      </c>
      <c r="Y56" s="32" t="s">
        <v>491</v>
      </c>
      <c r="Z56" s="4">
        <v>2234.52</v>
      </c>
      <c r="AA56" s="4">
        <v>107.26</v>
      </c>
      <c r="AB56" s="4">
        <v>2127.2600000000002</v>
      </c>
      <c r="AC56" s="4">
        <f t="shared" si="11"/>
        <v>2127.2599999999998</v>
      </c>
      <c r="AD56" s="3">
        <f t="shared" si="12"/>
        <v>4.5474735088646412E-13</v>
      </c>
      <c r="AE56" s="60" t="s">
        <v>484</v>
      </c>
    </row>
    <row r="57" spans="1:31" s="61" customFormat="1" ht="24.95" customHeight="1" x14ac:dyDescent="0.2">
      <c r="A57" s="53" t="str">
        <f t="shared" si="0"/>
        <v>1441|1440011|103|2024|46019498000135|4002|6854,22</v>
      </c>
      <c r="B57" s="53" t="str">
        <f t="shared" si="1"/>
        <v>1441|1440011|103|2024|5727</v>
      </c>
      <c r="C57" s="59" t="str">
        <f t="shared" si="2"/>
        <v>1440011|5727</v>
      </c>
      <c r="D57" s="32">
        <v>1441</v>
      </c>
      <c r="E57" s="32">
        <v>1440011</v>
      </c>
      <c r="F57" s="73" t="str">
        <f t="shared" si="7"/>
        <v>103/2024</v>
      </c>
      <c r="G57" s="32">
        <v>103</v>
      </c>
      <c r="H57" s="32">
        <v>2024</v>
      </c>
      <c r="I57" s="73" t="str">
        <f t="shared" si="8"/>
        <v>10.1</v>
      </c>
      <c r="J57" s="32">
        <v>10</v>
      </c>
      <c r="K57" s="32">
        <v>1</v>
      </c>
      <c r="L57" s="32">
        <v>46019498000135</v>
      </c>
      <c r="M57" s="33" t="s">
        <v>162</v>
      </c>
      <c r="N57" s="32">
        <v>4002</v>
      </c>
      <c r="O57" s="33" t="s">
        <v>112</v>
      </c>
      <c r="P57" s="32">
        <v>9</v>
      </c>
      <c r="Q57" s="19">
        <v>45552</v>
      </c>
      <c r="R57" s="32">
        <v>20</v>
      </c>
      <c r="S57" s="34">
        <v>6854.22</v>
      </c>
      <c r="T57" s="34">
        <v>0</v>
      </c>
      <c r="U57" s="34">
        <v>0</v>
      </c>
      <c r="V57" s="70">
        <f t="shared" si="9"/>
        <v>6854.22</v>
      </c>
      <c r="W57" s="19">
        <f>IF(Y57&lt;&gt;"Liquidação Cancelada",VLOOKUP(B57,'BASE DE DADOS OPS'!$B$5:$Q$9635,11,FALSE),"Liquidação Cancelada")</f>
        <v>45552</v>
      </c>
      <c r="X57" s="36">
        <f t="shared" si="10"/>
        <v>0</v>
      </c>
      <c r="Y57" s="32">
        <f>VLOOKUP(A57,'BASE DE DADOS OPS'!$A$5:$Q$9635,13,FALSE)</f>
        <v>5727</v>
      </c>
      <c r="Z57" s="4">
        <f>IF(Y57&lt;&gt;"Liquidação Cancelada",VLOOKUP(B57,'BASE DE DADOS OPS'!$B$5:$Q$9635,13,FALSE),"Liquidação Cancelada")</f>
        <v>6854.22</v>
      </c>
      <c r="AA57" s="4">
        <f>IF(Y57&lt;&gt;"Liquidação Cancelada",VLOOKUP(B57,'BASE DE DADOS OPS'!$B$5:$Q$9635,15,FALSE),"Liquidação Cancelada")</f>
        <v>329</v>
      </c>
      <c r="AB57" s="4">
        <f>IF(Y57&lt;&gt;"Liquidação Cancelada",VLOOKUP(B57,'BASE DE DADOS OPS'!$B$5:$Q$9635,14,FALSE),"Liquidação Cancelada")</f>
        <v>6525.22</v>
      </c>
      <c r="AC57" s="4">
        <f t="shared" si="11"/>
        <v>6525.22</v>
      </c>
      <c r="AD57" s="3">
        <f t="shared" si="12"/>
        <v>0</v>
      </c>
      <c r="AE57" s="60"/>
    </row>
    <row r="58" spans="1:31" s="61" customFormat="1" ht="24.95" customHeight="1" x14ac:dyDescent="0.2">
      <c r="A58" s="53" t="str">
        <f t="shared" si="0"/>
        <v>1441|1440011|103|2024|46019498000135|4002|3102,74</v>
      </c>
      <c r="B58" s="53" t="str">
        <f t="shared" si="1"/>
        <v>1441|1440011|103|2024|5902</v>
      </c>
      <c r="C58" s="59" t="str">
        <f t="shared" si="2"/>
        <v>1440011|5902</v>
      </c>
      <c r="D58" s="32">
        <v>1441</v>
      </c>
      <c r="E58" s="32">
        <v>1440011</v>
      </c>
      <c r="F58" s="73" t="str">
        <f t="shared" si="7"/>
        <v>103/2024</v>
      </c>
      <c r="G58" s="32">
        <v>103</v>
      </c>
      <c r="H58" s="32">
        <v>2024</v>
      </c>
      <c r="I58" s="73" t="str">
        <f t="shared" si="8"/>
        <v>10.1</v>
      </c>
      <c r="J58" s="32">
        <v>10</v>
      </c>
      <c r="K58" s="32">
        <v>1</v>
      </c>
      <c r="L58" s="32">
        <v>46019498000135</v>
      </c>
      <c r="M58" s="33" t="s">
        <v>162</v>
      </c>
      <c r="N58" s="32">
        <v>4002</v>
      </c>
      <c r="O58" s="33" t="s">
        <v>112</v>
      </c>
      <c r="P58" s="32">
        <v>9</v>
      </c>
      <c r="Q58" s="19">
        <v>45553</v>
      </c>
      <c r="R58" s="32">
        <v>21</v>
      </c>
      <c r="S58" s="34">
        <v>3102.74</v>
      </c>
      <c r="T58" s="34">
        <v>0</v>
      </c>
      <c r="U58" s="34">
        <v>0</v>
      </c>
      <c r="V58" s="70">
        <f t="shared" si="9"/>
        <v>3102.74</v>
      </c>
      <c r="W58" s="19">
        <f>IF(Y58&lt;&gt;"Liquidação Cancelada",VLOOKUP(B58,'BASE DE DADOS OPS'!$B$5:$Q$9635,11,FALSE),"Liquidação Cancelada")</f>
        <v>45558</v>
      </c>
      <c r="X58" s="36">
        <f t="shared" si="10"/>
        <v>3</v>
      </c>
      <c r="Y58" s="32">
        <f>VLOOKUP(A58,'BASE DE DADOS OPS'!$A$5:$Q$9635,13,FALSE)</f>
        <v>5902</v>
      </c>
      <c r="Z58" s="4">
        <f>IF(Y58&lt;&gt;"Liquidação Cancelada",VLOOKUP(B58,'BASE DE DADOS OPS'!$B$5:$Q$9635,13,FALSE),"Liquidação Cancelada")</f>
        <v>3102.74</v>
      </c>
      <c r="AA58" s="4">
        <f>IF(Y58&lt;&gt;"Liquidação Cancelada",VLOOKUP(B58,'BASE DE DADOS OPS'!$B$5:$Q$9635,15,FALSE),"Liquidação Cancelada")</f>
        <v>148.93</v>
      </c>
      <c r="AB58" s="4">
        <f>IF(Y58&lt;&gt;"Liquidação Cancelada",VLOOKUP(B58,'BASE DE DADOS OPS'!$B$5:$Q$9635,14,FALSE),"Liquidação Cancelada")</f>
        <v>2953.81</v>
      </c>
      <c r="AC58" s="4">
        <f t="shared" si="11"/>
        <v>2953.81</v>
      </c>
      <c r="AD58" s="3">
        <f t="shared" si="12"/>
        <v>0</v>
      </c>
      <c r="AE58" s="60"/>
    </row>
    <row r="59" spans="1:31" s="61" customFormat="1" ht="24.95" customHeight="1" x14ac:dyDescent="0.2">
      <c r="A59" s="53" t="str">
        <f t="shared" ref="A59:A121" si="13">D59&amp;"|"&amp;E59&amp;"|"&amp;G59&amp;"|"&amp;H59&amp;"|"&amp;L59&amp;"|"&amp;N59&amp;"|"&amp;V59</f>
        <v>1441|1440011|103|2024|46019498000135|4002|1679,76</v>
      </c>
      <c r="B59" s="53" t="str">
        <f t="shared" ref="B59:B121" si="14">D59&amp;"|"&amp;E59&amp;"|"&amp;G59&amp;"|"&amp;H59&amp;"|"&amp;Y59</f>
        <v>1441|1440011|103|2024|5965</v>
      </c>
      <c r="C59" s="59" t="str">
        <f t="shared" ref="C59:C121" si="15">E59&amp;"|"&amp;Y59</f>
        <v>1440011|5965</v>
      </c>
      <c r="D59" s="32">
        <v>1441</v>
      </c>
      <c r="E59" s="32">
        <v>1440011</v>
      </c>
      <c r="F59" s="73" t="str">
        <f t="shared" si="7"/>
        <v>103/2024</v>
      </c>
      <c r="G59" s="32">
        <v>103</v>
      </c>
      <c r="H59" s="32">
        <v>2024</v>
      </c>
      <c r="I59" s="73" t="str">
        <f t="shared" si="8"/>
        <v>10.1</v>
      </c>
      <c r="J59" s="32">
        <v>10</v>
      </c>
      <c r="K59" s="32">
        <v>1</v>
      </c>
      <c r="L59" s="32">
        <v>46019498000135</v>
      </c>
      <c r="M59" s="33" t="s">
        <v>162</v>
      </c>
      <c r="N59" s="32">
        <v>4002</v>
      </c>
      <c r="O59" s="33" t="s">
        <v>112</v>
      </c>
      <c r="P59" s="32">
        <v>9</v>
      </c>
      <c r="Q59" s="19">
        <v>45559</v>
      </c>
      <c r="R59" s="32">
        <v>22</v>
      </c>
      <c r="S59" s="34">
        <v>1679.76</v>
      </c>
      <c r="T59" s="34">
        <v>0</v>
      </c>
      <c r="U59" s="79">
        <v>0</v>
      </c>
      <c r="V59" s="70">
        <f t="shared" si="9"/>
        <v>1679.76</v>
      </c>
      <c r="W59" s="19">
        <f>IF(Y59&lt;&gt;"Liquidação Cancelada",VLOOKUP(B59,'BASE DE DADOS OPS'!$B$5:$Q$9635,11,FALSE),"Liquidação Cancelada")</f>
        <v>45559</v>
      </c>
      <c r="X59" s="36">
        <f t="shared" si="10"/>
        <v>0</v>
      </c>
      <c r="Y59" s="32">
        <f>VLOOKUP(A59,'BASE DE DADOS OPS'!$A$5:$Q$9635,13,FALSE)</f>
        <v>5965</v>
      </c>
      <c r="Z59" s="4">
        <f>IF(Y59&lt;&gt;"Liquidação Cancelada",VLOOKUP(B59,'BASE DE DADOS OPS'!$B$5:$Q$9635,13,FALSE),"Liquidação Cancelada")</f>
        <v>1679.7600000000002</v>
      </c>
      <c r="AA59" s="4">
        <f>IF(Y59&lt;&gt;"Liquidação Cancelada",VLOOKUP(B59,'BASE DE DADOS OPS'!$B$5:$Q$9635,15,FALSE),"Liquidação Cancelada")</f>
        <v>80.63</v>
      </c>
      <c r="AB59" s="4">
        <f>IF(Y59&lt;&gt;"Liquidação Cancelada",VLOOKUP(B59,'BASE DE DADOS OPS'!$B$5:$Q$9635,14,FALSE),"Liquidação Cancelada")</f>
        <v>1599.13</v>
      </c>
      <c r="AC59" s="4">
        <f t="shared" si="11"/>
        <v>1599.13</v>
      </c>
      <c r="AD59" s="3">
        <f t="shared" si="12"/>
        <v>0</v>
      </c>
      <c r="AE59" s="60"/>
    </row>
    <row r="60" spans="1:31" s="61" customFormat="1" ht="24.95" customHeight="1" x14ac:dyDescent="0.2">
      <c r="A60" s="53" t="str">
        <f t="shared" si="13"/>
        <v>1441|1440011|103|2024|46019498000135|4002|3138,15</v>
      </c>
      <c r="B60" s="53" t="str">
        <f t="shared" si="14"/>
        <v>1441|1440011|103|2024|5994</v>
      </c>
      <c r="C60" s="59" t="str">
        <f t="shared" si="15"/>
        <v>1440011|5994</v>
      </c>
      <c r="D60" s="32">
        <v>1441</v>
      </c>
      <c r="E60" s="32">
        <v>1440011</v>
      </c>
      <c r="F60" s="73" t="str">
        <f t="shared" ref="F60:F122" si="16">G60&amp;"/"&amp;H60</f>
        <v>103/2024</v>
      </c>
      <c r="G60" s="32">
        <v>103</v>
      </c>
      <c r="H60" s="32">
        <v>2024</v>
      </c>
      <c r="I60" s="73" t="str">
        <f t="shared" ref="I60:I122" si="17">J60&amp;"."&amp;K60</f>
        <v>10.1</v>
      </c>
      <c r="J60" s="32">
        <v>10</v>
      </c>
      <c r="K60" s="32">
        <v>1</v>
      </c>
      <c r="L60" s="32">
        <v>46019498000135</v>
      </c>
      <c r="M60" s="33" t="s">
        <v>162</v>
      </c>
      <c r="N60" s="32">
        <v>4002</v>
      </c>
      <c r="O60" s="33" t="s">
        <v>112</v>
      </c>
      <c r="P60" s="32">
        <v>9</v>
      </c>
      <c r="Q60" s="19">
        <v>45561</v>
      </c>
      <c r="R60" s="32">
        <v>23</v>
      </c>
      <c r="S60" s="34">
        <v>3138.15</v>
      </c>
      <c r="T60" s="34">
        <v>0</v>
      </c>
      <c r="U60" s="34">
        <v>0</v>
      </c>
      <c r="V60" s="70">
        <f t="shared" si="9"/>
        <v>3138.15</v>
      </c>
      <c r="W60" s="19">
        <f>IF(Y60&lt;&gt;"Liquidação Cancelada",VLOOKUP(B60,'BASE DE DADOS OPS'!$B$5:$Q$9635,11,FALSE),"Liquidação Cancelada")</f>
        <v>45561</v>
      </c>
      <c r="X60" s="36">
        <f t="shared" si="10"/>
        <v>0</v>
      </c>
      <c r="Y60" s="32">
        <f>VLOOKUP(A60,'BASE DE DADOS OPS'!$A$5:$Q$9635,13,FALSE)</f>
        <v>5994</v>
      </c>
      <c r="Z60" s="4">
        <f>IF(Y60&lt;&gt;"Liquidação Cancelada",VLOOKUP(B60,'BASE DE DADOS OPS'!$B$5:$Q$9635,13,FALSE),"Liquidação Cancelada")</f>
        <v>3138.15</v>
      </c>
      <c r="AA60" s="4">
        <f>IF(Y60&lt;&gt;"Liquidação Cancelada",VLOOKUP(B60,'BASE DE DADOS OPS'!$B$5:$Q$9635,15,FALSE),"Liquidação Cancelada")</f>
        <v>150.63</v>
      </c>
      <c r="AB60" s="4">
        <f>IF(Y60&lt;&gt;"Liquidação Cancelada",VLOOKUP(B60,'BASE DE DADOS OPS'!$B$5:$Q$9635,14,FALSE),"Liquidação Cancelada")</f>
        <v>2987.52</v>
      </c>
      <c r="AC60" s="4">
        <f t="shared" si="11"/>
        <v>2987.52</v>
      </c>
      <c r="AD60" s="3">
        <f t="shared" si="12"/>
        <v>0</v>
      </c>
      <c r="AE60" s="60"/>
    </row>
    <row r="61" spans="1:31" s="61" customFormat="1" ht="24.95" customHeight="1" x14ac:dyDescent="0.2">
      <c r="A61" s="53" t="str">
        <f t="shared" si="13"/>
        <v>1441|1440011|105|2024|42563692000126|4004|12,88</v>
      </c>
      <c r="B61" s="53" t="str">
        <f t="shared" si="14"/>
        <v>1441|1440011|105|2024|5803</v>
      </c>
      <c r="C61" s="59" t="str">
        <f t="shared" si="15"/>
        <v>1440011|5803</v>
      </c>
      <c r="D61" s="32">
        <v>1441</v>
      </c>
      <c r="E61" s="32">
        <v>1440011</v>
      </c>
      <c r="F61" s="73" t="str">
        <f t="shared" si="16"/>
        <v>105/2024</v>
      </c>
      <c r="G61" s="32">
        <v>105</v>
      </c>
      <c r="H61" s="32">
        <v>2024</v>
      </c>
      <c r="I61" s="73" t="str">
        <f t="shared" si="17"/>
        <v>10.1</v>
      </c>
      <c r="J61" s="32">
        <v>10</v>
      </c>
      <c r="K61" s="32">
        <v>1</v>
      </c>
      <c r="L61" s="32">
        <v>42563692000126</v>
      </c>
      <c r="M61" s="33" t="s">
        <v>163</v>
      </c>
      <c r="N61" s="32">
        <v>4004</v>
      </c>
      <c r="O61" s="33" t="s">
        <v>113</v>
      </c>
      <c r="P61" s="32">
        <v>9</v>
      </c>
      <c r="Q61" s="19">
        <v>45552</v>
      </c>
      <c r="R61" s="32">
        <v>7</v>
      </c>
      <c r="S61" s="34">
        <v>13.21</v>
      </c>
      <c r="T61" s="34">
        <v>0.33</v>
      </c>
      <c r="U61" s="34">
        <v>0</v>
      </c>
      <c r="V61" s="70">
        <f t="shared" si="9"/>
        <v>12.88</v>
      </c>
      <c r="W61" s="19">
        <f>IF(Y61&lt;&gt;"Liquidação Cancelada",VLOOKUP(B61,'BASE DE DADOS OPS'!$B$5:$Q$9635,11,FALSE),"Liquidação Cancelada")</f>
        <v>45553</v>
      </c>
      <c r="X61" s="36">
        <f t="shared" si="10"/>
        <v>1</v>
      </c>
      <c r="Y61" s="32">
        <f>VLOOKUP(A61,'BASE DE DADOS OPS'!$A$5:$Q$9635,13,FALSE)</f>
        <v>5803</v>
      </c>
      <c r="Z61" s="4">
        <f>IF(Y61&lt;&gt;"Liquidação Cancelada",VLOOKUP(B61,'BASE DE DADOS OPS'!$B$5:$Q$9635,13,FALSE),"Liquidação Cancelada")</f>
        <v>12.88</v>
      </c>
      <c r="AA61" s="4">
        <f>IF(Y61&lt;&gt;"Liquidação Cancelada",VLOOKUP(B61,'BASE DE DADOS OPS'!$B$5:$Q$9635,15,FALSE),"Liquidação Cancelada")</f>
        <v>0.63</v>
      </c>
      <c r="AB61" s="4">
        <f>IF(Y61&lt;&gt;"Liquidação Cancelada",VLOOKUP(B61,'BASE DE DADOS OPS'!$B$5:$Q$9635,14,FALSE),"Liquidação Cancelada")</f>
        <v>12.25</v>
      </c>
      <c r="AC61" s="4">
        <f t="shared" si="11"/>
        <v>12.25</v>
      </c>
      <c r="AD61" s="3">
        <f t="shared" si="12"/>
        <v>0</v>
      </c>
      <c r="AE61" s="60"/>
    </row>
    <row r="62" spans="1:31" s="61" customFormat="1" ht="24.95" customHeight="1" x14ac:dyDescent="0.2">
      <c r="A62" s="53" t="str">
        <f t="shared" si="13"/>
        <v>1441|1440011|106|2024|3354844000129|4002|128876,5</v>
      </c>
      <c r="B62" s="53" t="str">
        <f t="shared" si="14"/>
        <v>1441|1440011|106|2024|5939</v>
      </c>
      <c r="C62" s="59" t="str">
        <f t="shared" si="15"/>
        <v>1440011|5939</v>
      </c>
      <c r="D62" s="32">
        <v>1441</v>
      </c>
      <c r="E62" s="32">
        <v>1440011</v>
      </c>
      <c r="F62" s="73" t="str">
        <f t="shared" si="16"/>
        <v>106/2024</v>
      </c>
      <c r="G62" s="32">
        <v>106</v>
      </c>
      <c r="H62" s="32">
        <v>2024</v>
      </c>
      <c r="I62" s="73" t="str">
        <f t="shared" si="17"/>
        <v>10.1</v>
      </c>
      <c r="J62" s="32">
        <v>10</v>
      </c>
      <c r="K62" s="32">
        <v>1</v>
      </c>
      <c r="L62" s="32">
        <v>3354844000129</v>
      </c>
      <c r="M62" s="33" t="s">
        <v>164</v>
      </c>
      <c r="N62" s="32">
        <v>4002</v>
      </c>
      <c r="O62" s="33" t="s">
        <v>112</v>
      </c>
      <c r="P62" s="32">
        <v>9</v>
      </c>
      <c r="Q62" s="19">
        <v>45554</v>
      </c>
      <c r="R62" s="32">
        <v>8</v>
      </c>
      <c r="S62" s="34">
        <v>128876.5</v>
      </c>
      <c r="T62" s="34">
        <v>0</v>
      </c>
      <c r="U62" s="34">
        <v>0</v>
      </c>
      <c r="V62" s="70">
        <f t="shared" si="9"/>
        <v>128876.5</v>
      </c>
      <c r="W62" s="19">
        <f>IF(Y62&lt;&gt;"Liquidação Cancelada",VLOOKUP(B62,'BASE DE DADOS OPS'!$B$5:$Q$9635,11,FALSE),"Liquidação Cancelada")</f>
        <v>45559</v>
      </c>
      <c r="X62" s="36">
        <f t="shared" si="10"/>
        <v>3</v>
      </c>
      <c r="Y62" s="32">
        <f>VLOOKUP(A62,'BASE DE DADOS OPS'!$A$5:$Q$9635,13,FALSE)</f>
        <v>5939</v>
      </c>
      <c r="Z62" s="4">
        <f>IF(Y62&lt;&gt;"Liquidação Cancelada",VLOOKUP(B62,'BASE DE DADOS OPS'!$B$5:$Q$9635,13,FALSE),"Liquidação Cancelada")</f>
        <v>128876.5</v>
      </c>
      <c r="AA62" s="4">
        <f>IF(Y62&lt;&gt;"Liquidação Cancelada",VLOOKUP(B62,'BASE DE DADOS OPS'!$B$5:$Q$9635,15,FALSE),"Liquidação Cancelada")</f>
        <v>6186.07</v>
      </c>
      <c r="AB62" s="4">
        <f>IF(Y62&lt;&gt;"Liquidação Cancelada",VLOOKUP(B62,'BASE DE DADOS OPS'!$B$5:$Q$9635,14,FALSE),"Liquidação Cancelada")</f>
        <v>122690.43</v>
      </c>
      <c r="AC62" s="4">
        <f t="shared" si="11"/>
        <v>122690.43</v>
      </c>
      <c r="AD62" s="3">
        <f t="shared" si="12"/>
        <v>0</v>
      </c>
      <c r="AE62" s="60"/>
    </row>
    <row r="63" spans="1:31" s="61" customFormat="1" ht="24.95" customHeight="1" x14ac:dyDescent="0.2">
      <c r="A63" s="53" t="str">
        <f t="shared" si="13"/>
        <v>1441|1440011|107|2024|7403266000124|4002|366576,49</v>
      </c>
      <c r="B63" s="53" t="str">
        <f t="shared" si="14"/>
        <v>1441|1440011|107|2024|5777</v>
      </c>
      <c r="C63" s="59" t="str">
        <f t="shared" si="15"/>
        <v>1440011|5777</v>
      </c>
      <c r="D63" s="32">
        <v>1441</v>
      </c>
      <c r="E63" s="32">
        <v>1440011</v>
      </c>
      <c r="F63" s="73" t="str">
        <f t="shared" si="16"/>
        <v>107/2024</v>
      </c>
      <c r="G63" s="32">
        <v>107</v>
      </c>
      <c r="H63" s="32">
        <v>2024</v>
      </c>
      <c r="I63" s="73" t="str">
        <f t="shared" si="17"/>
        <v>10.1</v>
      </c>
      <c r="J63" s="32">
        <v>10</v>
      </c>
      <c r="K63" s="32">
        <v>1</v>
      </c>
      <c r="L63" s="32">
        <v>7403266000124</v>
      </c>
      <c r="M63" s="33" t="s">
        <v>165</v>
      </c>
      <c r="N63" s="32">
        <v>4002</v>
      </c>
      <c r="O63" s="33" t="s">
        <v>112</v>
      </c>
      <c r="P63" s="32">
        <v>9</v>
      </c>
      <c r="Q63" s="19">
        <v>45552</v>
      </c>
      <c r="R63" s="32">
        <v>8</v>
      </c>
      <c r="S63" s="34">
        <v>366576.49</v>
      </c>
      <c r="T63" s="34">
        <v>0</v>
      </c>
      <c r="U63" s="34">
        <v>0</v>
      </c>
      <c r="V63" s="70">
        <f t="shared" si="9"/>
        <v>366576.49</v>
      </c>
      <c r="W63" s="19">
        <f>IF(Y63&lt;&gt;"Liquidação Cancelada",VLOOKUP(B63,'BASE DE DADOS OPS'!$B$5:$Q$9635,11,FALSE),"Liquidação Cancelada")</f>
        <v>45553</v>
      </c>
      <c r="X63" s="36">
        <f t="shared" si="10"/>
        <v>1</v>
      </c>
      <c r="Y63" s="32">
        <f>VLOOKUP(A63,'BASE DE DADOS OPS'!$A$5:$Q$9635,13,FALSE)</f>
        <v>5777</v>
      </c>
      <c r="Z63" s="4">
        <f>IF(Y63&lt;&gt;"Liquidação Cancelada",VLOOKUP(B63,'BASE DE DADOS OPS'!$B$5:$Q$9635,13,FALSE),"Liquidação Cancelada")</f>
        <v>366576.49</v>
      </c>
      <c r="AA63" s="4">
        <f>IF(Y63&lt;&gt;"Liquidação Cancelada",VLOOKUP(B63,'BASE DE DADOS OPS'!$B$5:$Q$9635,15,FALSE),"Liquidação Cancelada")</f>
        <v>17595.66</v>
      </c>
      <c r="AB63" s="4">
        <f>IF(Y63&lt;&gt;"Liquidação Cancelada",VLOOKUP(B63,'BASE DE DADOS OPS'!$B$5:$Q$9635,14,FALSE),"Liquidação Cancelada")</f>
        <v>348980.83</v>
      </c>
      <c r="AC63" s="4">
        <f t="shared" si="11"/>
        <v>348980.83</v>
      </c>
      <c r="AD63" s="3">
        <f t="shared" si="12"/>
        <v>0</v>
      </c>
      <c r="AE63" s="60"/>
    </row>
    <row r="64" spans="1:31" s="61" customFormat="1" ht="24.95" customHeight="1" x14ac:dyDescent="0.2">
      <c r="A64" s="53" t="str">
        <f t="shared" si="13"/>
        <v>1441|1440011|108|2024|76535764000143|4005|997,25</v>
      </c>
      <c r="B64" s="53" t="str">
        <f t="shared" si="14"/>
        <v>1441|1440011|108|2024|5409</v>
      </c>
      <c r="C64" s="59" t="str">
        <f t="shared" si="15"/>
        <v>1440011|5409</v>
      </c>
      <c r="D64" s="32">
        <v>1441</v>
      </c>
      <c r="E64" s="32">
        <v>1440011</v>
      </c>
      <c r="F64" s="73" t="str">
        <f t="shared" si="16"/>
        <v>108/2024</v>
      </c>
      <c r="G64" s="32">
        <v>108</v>
      </c>
      <c r="H64" s="32">
        <v>2024</v>
      </c>
      <c r="I64" s="73" t="str">
        <f t="shared" si="17"/>
        <v>10.1</v>
      </c>
      <c r="J64" s="32">
        <v>10</v>
      </c>
      <c r="K64" s="32">
        <v>1</v>
      </c>
      <c r="L64" s="32">
        <v>76535764000143</v>
      </c>
      <c r="M64" s="33" t="s">
        <v>166</v>
      </c>
      <c r="N64" s="32">
        <v>4005</v>
      </c>
      <c r="O64" s="33" t="s">
        <v>167</v>
      </c>
      <c r="P64" s="32">
        <v>9</v>
      </c>
      <c r="Q64" s="19">
        <v>45539</v>
      </c>
      <c r="R64" s="32">
        <v>7</v>
      </c>
      <c r="S64" s="34">
        <v>997.25</v>
      </c>
      <c r="T64" s="79">
        <v>0</v>
      </c>
      <c r="U64" s="34">
        <v>0</v>
      </c>
      <c r="V64" s="70">
        <f t="shared" si="9"/>
        <v>997.25</v>
      </c>
      <c r="W64" s="19">
        <f>IF(Y64&lt;&gt;"Liquidação Cancelada",VLOOKUP(B64,'BASE DE DADOS OPS'!$B$5:$Q$9635,11,FALSE),"Liquidação Cancelada")</f>
        <v>45544</v>
      </c>
      <c r="X64" s="36">
        <f t="shared" si="10"/>
        <v>3</v>
      </c>
      <c r="Y64" s="32">
        <f>VLOOKUP(A64,'BASE DE DADOS OPS'!$A$5:$Q$9635,13,FALSE)</f>
        <v>5409</v>
      </c>
      <c r="Z64" s="4">
        <f>IF(Y64&lt;&gt;"Liquidação Cancelada",VLOOKUP(B64,'BASE DE DADOS OPS'!$B$5:$Q$9635,13,FALSE),"Liquidação Cancelada")</f>
        <v>997.25</v>
      </c>
      <c r="AA64" s="4">
        <f>IF(Y64&lt;&gt;"Liquidação Cancelada",VLOOKUP(B64,'BASE DE DADOS OPS'!$B$5:$Q$9635,15,FALSE),"Liquidação Cancelada")</f>
        <v>47.87</v>
      </c>
      <c r="AB64" s="4">
        <f>IF(Y64&lt;&gt;"Liquidação Cancelada",VLOOKUP(B64,'BASE DE DADOS OPS'!$B$5:$Q$9635,14,FALSE),"Liquidação Cancelada")</f>
        <v>949.38</v>
      </c>
      <c r="AC64" s="4">
        <f t="shared" si="11"/>
        <v>949.38</v>
      </c>
      <c r="AD64" s="3">
        <f t="shared" si="12"/>
        <v>0</v>
      </c>
      <c r="AE64" s="60"/>
    </row>
    <row r="65" spans="1:31" s="61" customFormat="1" ht="24.95" customHeight="1" x14ac:dyDescent="0.2">
      <c r="A65" s="53" t="str">
        <f t="shared" si="13"/>
        <v>1441|1440011|109|2024|16636540000104|4003|702,44</v>
      </c>
      <c r="B65" s="53" t="str">
        <f t="shared" si="14"/>
        <v>1441|1440011|109|2024|5907</v>
      </c>
      <c r="C65" s="59" t="str">
        <f t="shared" si="15"/>
        <v>1440011|5907</v>
      </c>
      <c r="D65" s="32">
        <v>1441</v>
      </c>
      <c r="E65" s="32">
        <v>1440011</v>
      </c>
      <c r="F65" s="73" t="str">
        <f t="shared" si="16"/>
        <v>109/2024</v>
      </c>
      <c r="G65" s="32">
        <v>109</v>
      </c>
      <c r="H65" s="32">
        <v>2024</v>
      </c>
      <c r="I65" s="73" t="str">
        <f t="shared" si="17"/>
        <v>10.1</v>
      </c>
      <c r="J65" s="32">
        <v>10</v>
      </c>
      <c r="K65" s="32">
        <v>1</v>
      </c>
      <c r="L65" s="32">
        <v>16636540000104</v>
      </c>
      <c r="M65" s="33" t="s">
        <v>168</v>
      </c>
      <c r="N65" s="32">
        <v>4003</v>
      </c>
      <c r="O65" s="33" t="s">
        <v>110</v>
      </c>
      <c r="P65" s="32">
        <v>9</v>
      </c>
      <c r="Q65" s="19">
        <v>45553</v>
      </c>
      <c r="R65" s="32">
        <v>9</v>
      </c>
      <c r="S65" s="34">
        <v>721.41</v>
      </c>
      <c r="T65" s="34">
        <v>18.97</v>
      </c>
      <c r="U65" s="34">
        <v>0</v>
      </c>
      <c r="V65" s="70">
        <f t="shared" si="9"/>
        <v>702.43999999999994</v>
      </c>
      <c r="W65" s="19">
        <f>IF(Y65&lt;&gt;"Liquidação Cancelada",VLOOKUP(B65,'BASE DE DADOS OPS'!$B$5:$Q$9635,11,FALSE),"Liquidação Cancelada")</f>
        <v>45558</v>
      </c>
      <c r="X65" s="36">
        <f t="shared" si="10"/>
        <v>3</v>
      </c>
      <c r="Y65" s="32">
        <f>VLOOKUP(A65,'BASE DE DADOS OPS'!$A$5:$Q$9635,13,FALSE)</f>
        <v>5907</v>
      </c>
      <c r="Z65" s="4">
        <f>IF(Y65&lt;&gt;"Liquidação Cancelada",VLOOKUP(B65,'BASE DE DADOS OPS'!$B$5:$Q$9635,13,FALSE),"Liquidação Cancelada")</f>
        <v>702.44</v>
      </c>
      <c r="AA65" s="4">
        <f>IF(Y65&lt;&gt;"Liquidação Cancelada",VLOOKUP(B65,'BASE DE DADOS OPS'!$B$5:$Q$9635,15,FALSE),"Liquidação Cancelada")</f>
        <v>34.619999999999997</v>
      </c>
      <c r="AB65" s="4">
        <f>IF(Y65&lt;&gt;"Liquidação Cancelada",VLOOKUP(B65,'BASE DE DADOS OPS'!$B$5:$Q$9635,14,FALSE),"Liquidação Cancelada")</f>
        <v>667.82</v>
      </c>
      <c r="AC65" s="4">
        <f t="shared" si="11"/>
        <v>667.82</v>
      </c>
      <c r="AD65" s="3">
        <f t="shared" si="12"/>
        <v>-1.1368683772161603E-13</v>
      </c>
      <c r="AE65" s="60"/>
    </row>
    <row r="66" spans="1:31" s="61" customFormat="1" ht="24.95" customHeight="1" x14ac:dyDescent="0.2">
      <c r="A66" s="53" t="str">
        <f t="shared" si="13"/>
        <v>1441|1440011|110|2024|16636540000104|4003|8531,75</v>
      </c>
      <c r="B66" s="53" t="str">
        <f t="shared" si="14"/>
        <v>1441|1440011|110|2024|5905</v>
      </c>
      <c r="C66" s="59" t="str">
        <f t="shared" si="15"/>
        <v>1440011|5905</v>
      </c>
      <c r="D66" s="32">
        <v>1441</v>
      </c>
      <c r="E66" s="32">
        <v>1440011</v>
      </c>
      <c r="F66" s="73" t="str">
        <f t="shared" si="16"/>
        <v>110/2024</v>
      </c>
      <c r="G66" s="32">
        <v>110</v>
      </c>
      <c r="H66" s="32">
        <v>2024</v>
      </c>
      <c r="I66" s="73" t="str">
        <f t="shared" si="17"/>
        <v>10.1</v>
      </c>
      <c r="J66" s="32">
        <v>10</v>
      </c>
      <c r="K66" s="32">
        <v>1</v>
      </c>
      <c r="L66" s="32">
        <v>16636540000104</v>
      </c>
      <c r="M66" s="33" t="s">
        <v>168</v>
      </c>
      <c r="N66" s="32">
        <v>4003</v>
      </c>
      <c r="O66" s="33" t="s">
        <v>110</v>
      </c>
      <c r="P66" s="32">
        <v>9</v>
      </c>
      <c r="Q66" s="19">
        <v>45553</v>
      </c>
      <c r="R66" s="32">
        <v>8</v>
      </c>
      <c r="S66" s="34">
        <v>8750.51</v>
      </c>
      <c r="T66" s="34">
        <v>218.76</v>
      </c>
      <c r="U66" s="34">
        <v>0</v>
      </c>
      <c r="V66" s="70">
        <f t="shared" ref="V66:V128" si="18">S66-T66-U66</f>
        <v>8531.75</v>
      </c>
      <c r="W66" s="19">
        <f>IF(Y66&lt;&gt;"Liquidação Cancelada",VLOOKUP(B66,'BASE DE DADOS OPS'!$B$5:$Q$9635,11,FALSE),"Liquidação Cancelada")</f>
        <v>45558</v>
      </c>
      <c r="X66" s="36">
        <f t="shared" ref="X66:X128" si="19">IF(Y66&lt;&gt;"Liquidação Cancelada",IF(ISBLANK(W66),"AGUARDANDO PAGAMENTO",NETWORKDAYS(Q66,W66)-1),"Liquidação Cancelada")</f>
        <v>3</v>
      </c>
      <c r="Y66" s="32">
        <f>VLOOKUP(A66,'BASE DE DADOS OPS'!$A$5:$Q$9635,13,FALSE)</f>
        <v>5905</v>
      </c>
      <c r="Z66" s="4">
        <f>IF(Y66&lt;&gt;"Liquidação Cancelada",VLOOKUP(B66,'BASE DE DADOS OPS'!$B$5:$Q$9635,13,FALSE),"Liquidação Cancelada")</f>
        <v>8531.75</v>
      </c>
      <c r="AA66" s="4">
        <f>IF(Y66&lt;&gt;"Liquidação Cancelada",VLOOKUP(B66,'BASE DE DADOS OPS'!$B$5:$Q$9635,15,FALSE),"Liquidação Cancelada")</f>
        <v>420.03</v>
      </c>
      <c r="AB66" s="4">
        <f>IF(Y66&lt;&gt;"Liquidação Cancelada",VLOOKUP(B66,'BASE DE DADOS OPS'!$B$5:$Q$9635,14,FALSE),"Liquidação Cancelada")</f>
        <v>8111.72</v>
      </c>
      <c r="AC66" s="4">
        <f t="shared" ref="AC66:AC128" si="20">IF(Y66&lt;&gt;"Liquidação Cancelada",Z66-AA66,"Liquidação Cancelada")</f>
        <v>8111.72</v>
      </c>
      <c r="AD66" s="3">
        <f t="shared" ref="AD66:AD128" si="21">IF(Y66&lt;&gt;"Liquidação Cancelada",(AB66-AC66)+(V66-AA66-AC66),"Liquidação Cancelada")</f>
        <v>0</v>
      </c>
      <c r="AE66" s="60"/>
    </row>
    <row r="67" spans="1:31" s="61" customFormat="1" ht="24.95" customHeight="1" x14ac:dyDescent="0.2">
      <c r="A67" s="53" t="str">
        <f t="shared" si="13"/>
        <v>1441|1440011|111|2024|33683111000107|4002|111135,54</v>
      </c>
      <c r="B67" s="53" t="str">
        <f t="shared" si="14"/>
        <v>1441|1440011|111|2024|5549</v>
      </c>
      <c r="C67" s="59" t="str">
        <f t="shared" si="15"/>
        <v>1440011|5549</v>
      </c>
      <c r="D67" s="32">
        <v>1441</v>
      </c>
      <c r="E67" s="32">
        <v>1440011</v>
      </c>
      <c r="F67" s="73" t="str">
        <f t="shared" si="16"/>
        <v>111/2024</v>
      </c>
      <c r="G67" s="32">
        <v>111</v>
      </c>
      <c r="H67" s="32">
        <v>2024</v>
      </c>
      <c r="I67" s="73" t="str">
        <f t="shared" si="17"/>
        <v>10.1</v>
      </c>
      <c r="J67" s="32">
        <v>10</v>
      </c>
      <c r="K67" s="32">
        <v>1</v>
      </c>
      <c r="L67" s="32">
        <v>33683111000107</v>
      </c>
      <c r="M67" s="33" t="s">
        <v>169</v>
      </c>
      <c r="N67" s="32">
        <v>4002</v>
      </c>
      <c r="O67" s="33" t="s">
        <v>112</v>
      </c>
      <c r="P67" s="32">
        <v>9</v>
      </c>
      <c r="Q67" s="19">
        <v>45545</v>
      </c>
      <c r="R67" s="32">
        <v>8</v>
      </c>
      <c r="S67" s="34">
        <v>111135.54</v>
      </c>
      <c r="T67" s="34">
        <v>0</v>
      </c>
      <c r="U67" s="34">
        <v>0</v>
      </c>
      <c r="V67" s="70">
        <f t="shared" si="18"/>
        <v>111135.54</v>
      </c>
      <c r="W67" s="19">
        <f>IF(Y67&lt;&gt;"Liquidação Cancelada",VLOOKUP(B67,'BASE DE DADOS OPS'!$B$5:$Q$9635,11,FALSE),"Liquidação Cancelada")</f>
        <v>45546</v>
      </c>
      <c r="X67" s="36">
        <f t="shared" si="19"/>
        <v>1</v>
      </c>
      <c r="Y67" s="32">
        <f>VLOOKUP(A67,'BASE DE DADOS OPS'!$A$5:$Q$9635,13,FALSE)</f>
        <v>5549</v>
      </c>
      <c r="Z67" s="4">
        <f>IF(Y67&lt;&gt;"Liquidação Cancelada",VLOOKUP(B67,'BASE DE DADOS OPS'!$B$5:$Q$9635,13,FALSE),"Liquidação Cancelada")</f>
        <v>111135.54</v>
      </c>
      <c r="AA67" s="4">
        <f>IF(Y67&lt;&gt;"Liquidação Cancelada",VLOOKUP(B67,'BASE DE DADOS OPS'!$B$5:$Q$9635,15,FALSE),"Liquidação Cancelada")</f>
        <v>5334.51</v>
      </c>
      <c r="AB67" s="4">
        <f>IF(Y67&lt;&gt;"Liquidação Cancelada",VLOOKUP(B67,'BASE DE DADOS OPS'!$B$5:$Q$9635,14,FALSE),"Liquidação Cancelada")</f>
        <v>105801.03</v>
      </c>
      <c r="AC67" s="4">
        <f t="shared" si="20"/>
        <v>105801.03</v>
      </c>
      <c r="AD67" s="3">
        <f t="shared" si="21"/>
        <v>0</v>
      </c>
      <c r="AE67" s="60"/>
    </row>
    <row r="68" spans="1:31" s="61" customFormat="1" ht="24.95" customHeight="1" x14ac:dyDescent="0.2">
      <c r="A68" s="53" t="str">
        <f t="shared" si="13"/>
        <v>1441|1440011|112|2024|30059674687|3611|2187</v>
      </c>
      <c r="B68" s="53" t="str">
        <f t="shared" si="14"/>
        <v>1441|1440011|112|2024|5618</v>
      </c>
      <c r="C68" s="59" t="str">
        <f t="shared" si="15"/>
        <v>1440011|5618</v>
      </c>
      <c r="D68" s="32">
        <v>1441</v>
      </c>
      <c r="E68" s="32">
        <v>1440011</v>
      </c>
      <c r="F68" s="73" t="str">
        <f t="shared" si="16"/>
        <v>112/2024</v>
      </c>
      <c r="G68" s="32">
        <v>112</v>
      </c>
      <c r="H68" s="32">
        <v>2024</v>
      </c>
      <c r="I68" s="73" t="str">
        <f t="shared" si="17"/>
        <v>10.1</v>
      </c>
      <c r="J68" s="32">
        <v>10</v>
      </c>
      <c r="K68" s="32">
        <v>1</v>
      </c>
      <c r="L68" s="32">
        <v>30059674687</v>
      </c>
      <c r="M68" s="33" t="s">
        <v>170</v>
      </c>
      <c r="N68" s="32">
        <v>3611</v>
      </c>
      <c r="O68" s="33" t="s">
        <v>114</v>
      </c>
      <c r="P68" s="32">
        <v>9</v>
      </c>
      <c r="Q68" s="19">
        <v>45541</v>
      </c>
      <c r="R68" s="32">
        <v>8</v>
      </c>
      <c r="S68" s="34">
        <v>2187</v>
      </c>
      <c r="T68" s="79">
        <v>0</v>
      </c>
      <c r="U68" s="34">
        <v>0</v>
      </c>
      <c r="V68" s="70">
        <f t="shared" si="18"/>
        <v>2187</v>
      </c>
      <c r="W68" s="19">
        <f>IF(Y68&lt;&gt;"Liquidação Cancelada",VLOOKUP(B68,'BASE DE DADOS OPS'!$B$5:$Q$9635,11,FALSE),"Liquidação Cancelada")</f>
        <v>45547</v>
      </c>
      <c r="X68" s="36">
        <f t="shared" si="19"/>
        <v>4</v>
      </c>
      <c r="Y68" s="32">
        <f>VLOOKUP(A68,'BASE DE DADOS OPS'!$A$5:$Q$9635,13,FALSE)</f>
        <v>5618</v>
      </c>
      <c r="Z68" s="4">
        <f>IF(Y68&lt;&gt;"Liquidação Cancelada",VLOOKUP(B68,'BASE DE DADOS OPS'!$B$5:$Q$9635,13,FALSE),"Liquidação Cancelada")</f>
        <v>2187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2187</v>
      </c>
      <c r="AC68" s="4">
        <f t="shared" si="20"/>
        <v>2187</v>
      </c>
      <c r="AD68" s="3">
        <f t="shared" si="21"/>
        <v>0</v>
      </c>
      <c r="AE68" s="60"/>
    </row>
    <row r="69" spans="1:31" s="61" customFormat="1" ht="24.95" customHeight="1" x14ac:dyDescent="0.2">
      <c r="A69" s="53" t="str">
        <f t="shared" si="13"/>
        <v>1441|1440011|113|2024|15794466634|3611|3906,04</v>
      </c>
      <c r="B69" s="53" t="str">
        <f t="shared" si="14"/>
        <v>1441|1440011|113|2024|5425</v>
      </c>
      <c r="C69" s="59" t="str">
        <f t="shared" si="15"/>
        <v>1440011|5425</v>
      </c>
      <c r="D69" s="32">
        <v>1441</v>
      </c>
      <c r="E69" s="32">
        <v>1440011</v>
      </c>
      <c r="F69" s="73" t="str">
        <f t="shared" si="16"/>
        <v>113/2024</v>
      </c>
      <c r="G69" s="32">
        <v>113</v>
      </c>
      <c r="H69" s="32">
        <v>2024</v>
      </c>
      <c r="I69" s="73" t="str">
        <f t="shared" si="17"/>
        <v>10.1</v>
      </c>
      <c r="J69" s="32">
        <v>10</v>
      </c>
      <c r="K69" s="32">
        <v>1</v>
      </c>
      <c r="L69" s="32">
        <v>15794466634</v>
      </c>
      <c r="M69" s="33" t="s">
        <v>171</v>
      </c>
      <c r="N69" s="32">
        <v>3611</v>
      </c>
      <c r="O69" s="33" t="s">
        <v>114</v>
      </c>
      <c r="P69" s="32">
        <v>9</v>
      </c>
      <c r="Q69" s="19">
        <v>45541</v>
      </c>
      <c r="R69" s="32">
        <v>8</v>
      </c>
      <c r="S69" s="34">
        <v>3906.04</v>
      </c>
      <c r="T69" s="79">
        <v>0</v>
      </c>
      <c r="U69" s="34">
        <v>0</v>
      </c>
      <c r="V69" s="70">
        <f t="shared" si="18"/>
        <v>3906.04</v>
      </c>
      <c r="W69" s="19">
        <f>IF(Y69&lt;&gt;"Liquidação Cancelada",VLOOKUP(B69,'BASE DE DADOS OPS'!$B$5:$Q$9635,11,FALSE),"Liquidação Cancelada")</f>
        <v>45544</v>
      </c>
      <c r="X69" s="36">
        <f t="shared" si="19"/>
        <v>1</v>
      </c>
      <c r="Y69" s="32">
        <f>VLOOKUP(A69,'BASE DE DADOS OPS'!$A$5:$Q$9635,13,FALSE)</f>
        <v>5425</v>
      </c>
      <c r="Z69" s="4">
        <f>IF(Y69&lt;&gt;"Liquidação Cancelada",VLOOKUP(B69,'BASE DE DADOS OPS'!$B$5:$Q$9635,13,FALSE),"Liquidação Cancelada")</f>
        <v>3906.04</v>
      </c>
      <c r="AA69" s="4">
        <f>IF(Y69&lt;&gt;"Liquidação Cancelada",VLOOKUP(B69,'BASE DE DADOS OPS'!$B$5:$Q$9635,15,FALSE),"Liquidação Cancelada")</f>
        <v>119.74</v>
      </c>
      <c r="AB69" s="4">
        <f>IF(Y69&lt;&gt;"Liquidação Cancelada",VLOOKUP(B69,'BASE DE DADOS OPS'!$B$5:$Q$9635,14,FALSE),"Liquidação Cancelada")</f>
        <v>3786.3</v>
      </c>
      <c r="AC69" s="4">
        <f t="shared" si="20"/>
        <v>3786.3</v>
      </c>
      <c r="AD69" s="3">
        <f t="shared" si="21"/>
        <v>0</v>
      </c>
      <c r="AE69" s="60"/>
    </row>
    <row r="70" spans="1:31" s="61" customFormat="1" ht="24.95" customHeight="1" x14ac:dyDescent="0.2">
      <c r="A70" s="53" t="str">
        <f t="shared" si="13"/>
        <v>1441|1440011|114|2024|2896116605|3611|3906,03</v>
      </c>
      <c r="B70" s="53" t="str">
        <f t="shared" si="14"/>
        <v>1441|1440011|114|2024|5431</v>
      </c>
      <c r="C70" s="59" t="str">
        <f t="shared" si="15"/>
        <v>1440011|5431</v>
      </c>
      <c r="D70" s="32">
        <v>1441</v>
      </c>
      <c r="E70" s="32">
        <v>1440011</v>
      </c>
      <c r="F70" s="73" t="str">
        <f t="shared" si="16"/>
        <v>114/2024</v>
      </c>
      <c r="G70" s="32">
        <v>114</v>
      </c>
      <c r="H70" s="32">
        <v>2024</v>
      </c>
      <c r="I70" s="73" t="str">
        <f t="shared" si="17"/>
        <v>10.1</v>
      </c>
      <c r="J70" s="32">
        <v>10</v>
      </c>
      <c r="K70" s="32">
        <v>1</v>
      </c>
      <c r="L70" s="32">
        <v>2896116605</v>
      </c>
      <c r="M70" s="33" t="s">
        <v>172</v>
      </c>
      <c r="N70" s="32">
        <v>3611</v>
      </c>
      <c r="O70" s="33" t="s">
        <v>114</v>
      </c>
      <c r="P70" s="32">
        <v>9</v>
      </c>
      <c r="Q70" s="19">
        <v>45541</v>
      </c>
      <c r="R70" s="32">
        <v>8</v>
      </c>
      <c r="S70" s="34">
        <v>3906.03</v>
      </c>
      <c r="T70" s="34">
        <v>0</v>
      </c>
      <c r="U70" s="34">
        <v>0</v>
      </c>
      <c r="V70" s="70">
        <f t="shared" si="18"/>
        <v>3906.03</v>
      </c>
      <c r="W70" s="19">
        <f>IF(Y70&lt;&gt;"Liquidação Cancelada",VLOOKUP(B70,'BASE DE DADOS OPS'!$B$5:$Q$9635,11,FALSE),"Liquidação Cancelada")</f>
        <v>45544</v>
      </c>
      <c r="X70" s="36">
        <f t="shared" si="19"/>
        <v>1</v>
      </c>
      <c r="Y70" s="32">
        <f>VLOOKUP(A70,'BASE DE DADOS OPS'!$A$5:$Q$9635,13,FALSE)</f>
        <v>5431</v>
      </c>
      <c r="Z70" s="4">
        <f>IF(Y70&lt;&gt;"Liquidação Cancelada",VLOOKUP(B70,'BASE DE DADOS OPS'!$B$5:$Q$9635,13,FALSE),"Liquidação Cancelada")</f>
        <v>3906.0299999999997</v>
      </c>
      <c r="AA70" s="4">
        <f>IF(Y70&lt;&gt;"Liquidação Cancelada",VLOOKUP(B70,'BASE DE DADOS OPS'!$B$5:$Q$9635,15,FALSE),"Liquidação Cancelada")</f>
        <v>119.74</v>
      </c>
      <c r="AB70" s="4">
        <f>IF(Y70&lt;&gt;"Liquidação Cancelada",VLOOKUP(B70,'BASE DE DADOS OPS'!$B$5:$Q$9635,14,FALSE),"Liquidação Cancelada")</f>
        <v>3786.29</v>
      </c>
      <c r="AC70" s="4">
        <f t="shared" si="20"/>
        <v>3786.29</v>
      </c>
      <c r="AD70" s="3">
        <f t="shared" si="21"/>
        <v>4.5474735088646412E-13</v>
      </c>
      <c r="AE70" s="60"/>
    </row>
    <row r="71" spans="1:31" s="61" customFormat="1" ht="24.95" customHeight="1" x14ac:dyDescent="0.2">
      <c r="A71" s="53" t="str">
        <f t="shared" si="13"/>
        <v>1441|1440011|115|2024|2274463131|3611|8360,53</v>
      </c>
      <c r="B71" s="53" t="str">
        <f t="shared" si="14"/>
        <v>1441|1440011|115|2024|5616</v>
      </c>
      <c r="C71" s="59" t="str">
        <f t="shared" si="15"/>
        <v>1440011|5616</v>
      </c>
      <c r="D71" s="32">
        <v>1441</v>
      </c>
      <c r="E71" s="32">
        <v>1440011</v>
      </c>
      <c r="F71" s="73" t="str">
        <f t="shared" si="16"/>
        <v>115/2024</v>
      </c>
      <c r="G71" s="32">
        <v>115</v>
      </c>
      <c r="H71" s="32">
        <v>2024</v>
      </c>
      <c r="I71" s="73" t="str">
        <f t="shared" si="17"/>
        <v>10.1</v>
      </c>
      <c r="J71" s="32">
        <v>10</v>
      </c>
      <c r="K71" s="32">
        <v>1</v>
      </c>
      <c r="L71" s="32">
        <v>2274463131</v>
      </c>
      <c r="M71" s="33" t="s">
        <v>173</v>
      </c>
      <c r="N71" s="32">
        <v>3611</v>
      </c>
      <c r="O71" s="33" t="s">
        <v>114</v>
      </c>
      <c r="P71" s="32">
        <v>9</v>
      </c>
      <c r="Q71" s="19">
        <v>45544</v>
      </c>
      <c r="R71" s="32">
        <v>9</v>
      </c>
      <c r="S71" s="34">
        <v>8360.5300000000007</v>
      </c>
      <c r="T71" s="34">
        <v>0</v>
      </c>
      <c r="U71" s="34">
        <v>0</v>
      </c>
      <c r="V71" s="70">
        <f t="shared" si="18"/>
        <v>8360.5300000000007</v>
      </c>
      <c r="W71" s="19">
        <f>IF(Y71&lt;&gt;"Liquidação Cancelada",VLOOKUP(B71,'BASE DE DADOS OPS'!$B$5:$Q$9635,11,FALSE),"Liquidação Cancelada")</f>
        <v>45547</v>
      </c>
      <c r="X71" s="36">
        <f t="shared" si="19"/>
        <v>3</v>
      </c>
      <c r="Y71" s="32">
        <f>VLOOKUP(A71,'BASE DE DADOS OPS'!$A$5:$Q$9635,13,FALSE)</f>
        <v>5616</v>
      </c>
      <c r="Z71" s="4">
        <f>IF(Y71&lt;&gt;"Liquidação Cancelada",VLOOKUP(B71,'BASE DE DADOS OPS'!$B$5:$Q$9635,13,FALSE),"Liquidação Cancelada")</f>
        <v>8360.5300000000007</v>
      </c>
      <c r="AA71" s="4">
        <f>IF(Y71&lt;&gt;"Liquidação Cancelada",VLOOKUP(B71,'BASE DE DADOS OPS'!$B$5:$Q$9635,15,FALSE),"Liquidação Cancelada")</f>
        <v>1247.82</v>
      </c>
      <c r="AB71" s="4">
        <f>IF(Y71&lt;&gt;"Liquidação Cancelada",VLOOKUP(B71,'BASE DE DADOS OPS'!$B$5:$Q$9635,14,FALSE),"Liquidação Cancelada")</f>
        <v>7112.71</v>
      </c>
      <c r="AC71" s="4">
        <f t="shared" si="20"/>
        <v>7112.7100000000009</v>
      </c>
      <c r="AD71" s="3">
        <f t="shared" si="21"/>
        <v>-9.0949470177292824E-13</v>
      </c>
      <c r="AE71" s="60"/>
    </row>
    <row r="72" spans="1:31" s="61" customFormat="1" ht="24.95" customHeight="1" x14ac:dyDescent="0.2">
      <c r="A72" s="53" t="str">
        <f t="shared" si="13"/>
        <v>1441|1440011|116|2024|71077325000110|3920|28000</v>
      </c>
      <c r="B72" s="53" t="str">
        <f t="shared" si="14"/>
        <v>1441|1440011|116|2024|5523</v>
      </c>
      <c r="C72" s="59" t="str">
        <f t="shared" si="15"/>
        <v>1440011|5523</v>
      </c>
      <c r="D72" s="32">
        <v>1441</v>
      </c>
      <c r="E72" s="32">
        <v>1440011</v>
      </c>
      <c r="F72" s="73" t="str">
        <f t="shared" si="16"/>
        <v>116/2024</v>
      </c>
      <c r="G72" s="32">
        <v>116</v>
      </c>
      <c r="H72" s="32">
        <v>2024</v>
      </c>
      <c r="I72" s="73" t="str">
        <f t="shared" si="17"/>
        <v>10.1</v>
      </c>
      <c r="J72" s="32">
        <v>10</v>
      </c>
      <c r="K72" s="32">
        <v>1</v>
      </c>
      <c r="L72" s="32">
        <v>71077325000110</v>
      </c>
      <c r="M72" s="33" t="s">
        <v>174</v>
      </c>
      <c r="N72" s="32">
        <v>3920</v>
      </c>
      <c r="O72" s="33" t="s">
        <v>114</v>
      </c>
      <c r="P72" s="32">
        <v>9</v>
      </c>
      <c r="Q72" s="19">
        <v>45540</v>
      </c>
      <c r="R72" s="32">
        <v>8</v>
      </c>
      <c r="S72" s="34">
        <v>28000</v>
      </c>
      <c r="T72" s="34">
        <v>0</v>
      </c>
      <c r="U72" s="34">
        <v>0</v>
      </c>
      <c r="V72" s="70">
        <f t="shared" si="18"/>
        <v>28000</v>
      </c>
      <c r="W72" s="19">
        <f>IF(Y72&lt;&gt;"Liquidação Cancelada",VLOOKUP(B72,'BASE DE DADOS OPS'!$B$5:$Q$9635,11,FALSE),"Liquidação Cancelada")</f>
        <v>45545</v>
      </c>
      <c r="X72" s="36">
        <f t="shared" si="19"/>
        <v>3</v>
      </c>
      <c r="Y72" s="32">
        <f>VLOOKUP(A72,'BASE DE DADOS OPS'!$A$5:$Q$9635,13,FALSE)</f>
        <v>5523</v>
      </c>
      <c r="Z72" s="4">
        <f>IF(Y72&lt;&gt;"Liquidação Cancelada",VLOOKUP(B72,'BASE DE DADOS OPS'!$B$5:$Q$9635,13,FALSE),"Liquidação Cancelada")</f>
        <v>28000</v>
      </c>
      <c r="AA72" s="4">
        <f>IF(Y72&lt;&gt;"Liquidação Cancelada",VLOOKUP(B72,'BASE DE DADOS OPS'!$B$5:$Q$9635,15,FALSE),"Liquidação Cancelada")</f>
        <v>1344</v>
      </c>
      <c r="AB72" s="4">
        <f>IF(Y72&lt;&gt;"Liquidação Cancelada",VLOOKUP(B72,'BASE DE DADOS OPS'!$B$5:$Q$9635,14,FALSE),"Liquidação Cancelada")</f>
        <v>26656</v>
      </c>
      <c r="AC72" s="4">
        <f t="shared" si="20"/>
        <v>26656</v>
      </c>
      <c r="AD72" s="3">
        <f t="shared" si="21"/>
        <v>0</v>
      </c>
      <c r="AE72" s="60"/>
    </row>
    <row r="73" spans="1:31" s="61" customFormat="1" ht="24.95" customHeight="1" x14ac:dyDescent="0.2">
      <c r="A73" s="53" t="str">
        <f t="shared" si="13"/>
        <v>1441|1440011|118|2024|2589209630|3611|3205,7</v>
      </c>
      <c r="B73" s="53" t="str">
        <f t="shared" si="14"/>
        <v>1441|1440011|118|2024|5596</v>
      </c>
      <c r="C73" s="59" t="str">
        <f t="shared" si="15"/>
        <v>1440011|5596</v>
      </c>
      <c r="D73" s="32">
        <v>1441</v>
      </c>
      <c r="E73" s="32">
        <v>1440011</v>
      </c>
      <c r="F73" s="73" t="str">
        <f t="shared" si="16"/>
        <v>118/2024</v>
      </c>
      <c r="G73" s="32">
        <v>118</v>
      </c>
      <c r="H73" s="32">
        <v>2024</v>
      </c>
      <c r="I73" s="73" t="str">
        <f t="shared" si="17"/>
        <v>10.1</v>
      </c>
      <c r="J73" s="32">
        <v>10</v>
      </c>
      <c r="K73" s="32">
        <v>1</v>
      </c>
      <c r="L73" s="32">
        <v>2589209630</v>
      </c>
      <c r="M73" s="33" t="s">
        <v>175</v>
      </c>
      <c r="N73" s="32">
        <v>3611</v>
      </c>
      <c r="O73" s="33" t="s">
        <v>114</v>
      </c>
      <c r="P73" s="32">
        <v>9</v>
      </c>
      <c r="Q73" s="19">
        <v>45540</v>
      </c>
      <c r="R73" s="32">
        <v>8</v>
      </c>
      <c r="S73" s="34">
        <v>3205.7</v>
      </c>
      <c r="T73" s="34">
        <v>0</v>
      </c>
      <c r="U73" s="34">
        <v>0</v>
      </c>
      <c r="V73" s="70">
        <f t="shared" si="18"/>
        <v>3205.7</v>
      </c>
      <c r="W73" s="19">
        <f>IF(Y73&lt;&gt;"Liquidação Cancelada",VLOOKUP(B73,'BASE DE DADOS OPS'!$B$5:$Q$9635,11,FALSE),"Liquidação Cancelada")</f>
        <v>45547</v>
      </c>
      <c r="X73" s="36">
        <f t="shared" si="19"/>
        <v>5</v>
      </c>
      <c r="Y73" s="32">
        <f>VLOOKUP(A73,'BASE DE DADOS OPS'!$A$5:$Q$9635,13,FALSE)</f>
        <v>5596</v>
      </c>
      <c r="Z73" s="4">
        <f>IF(Y73&lt;&gt;"Liquidação Cancelada",VLOOKUP(B73,'BASE DE DADOS OPS'!$B$5:$Q$9635,13,FALSE),"Liquidação Cancelada")</f>
        <v>3205.7</v>
      </c>
      <c r="AA73" s="4">
        <f>IF(Y73&lt;&gt;"Liquidação Cancelada",VLOOKUP(B73,'BASE DE DADOS OPS'!$B$5:$Q$9635,15,FALSE),"Liquidação Cancelada")</f>
        <v>28.62</v>
      </c>
      <c r="AB73" s="4">
        <f>IF(Y73&lt;&gt;"Liquidação Cancelada",VLOOKUP(B73,'BASE DE DADOS OPS'!$B$5:$Q$9635,14,FALSE),"Liquidação Cancelada")</f>
        <v>3177.08</v>
      </c>
      <c r="AC73" s="4">
        <f t="shared" si="20"/>
        <v>3177.08</v>
      </c>
      <c r="AD73" s="3">
        <f t="shared" si="21"/>
        <v>0</v>
      </c>
      <c r="AE73" s="60"/>
    </row>
    <row r="74" spans="1:31" s="61" customFormat="1" ht="24.95" customHeight="1" x14ac:dyDescent="0.2">
      <c r="A74" s="53" t="str">
        <f t="shared" si="13"/>
        <v>1441|1440011|119|2024|11040267670|3611|2089,93</v>
      </c>
      <c r="B74" s="53" t="str">
        <f t="shared" si="14"/>
        <v>1441|1440011|119|2024|5496</v>
      </c>
      <c r="C74" s="59" t="str">
        <f t="shared" si="15"/>
        <v>1440011|5496</v>
      </c>
      <c r="D74" s="32">
        <v>1441</v>
      </c>
      <c r="E74" s="32">
        <v>1440011</v>
      </c>
      <c r="F74" s="73" t="str">
        <f t="shared" si="16"/>
        <v>119/2024</v>
      </c>
      <c r="G74" s="32">
        <v>119</v>
      </c>
      <c r="H74" s="32">
        <v>2024</v>
      </c>
      <c r="I74" s="73" t="str">
        <f t="shared" si="17"/>
        <v>10.1</v>
      </c>
      <c r="J74" s="32">
        <v>10</v>
      </c>
      <c r="K74" s="32">
        <v>1</v>
      </c>
      <c r="L74" s="32">
        <v>11040267670</v>
      </c>
      <c r="M74" s="33" t="s">
        <v>176</v>
      </c>
      <c r="N74" s="32">
        <v>3611</v>
      </c>
      <c r="O74" s="33" t="s">
        <v>114</v>
      </c>
      <c r="P74" s="32">
        <v>9</v>
      </c>
      <c r="Q74" s="19">
        <v>45540</v>
      </c>
      <c r="R74" s="32">
        <v>9</v>
      </c>
      <c r="S74" s="34">
        <v>2089.9299999999998</v>
      </c>
      <c r="T74" s="34">
        <v>0</v>
      </c>
      <c r="U74" s="34">
        <v>0</v>
      </c>
      <c r="V74" s="70">
        <f t="shared" si="18"/>
        <v>2089.9299999999998</v>
      </c>
      <c r="W74" s="19">
        <f>IF(Y74&lt;&gt;"Liquidação Cancelada",VLOOKUP(B74,'BASE DE DADOS OPS'!$B$5:$Q$9635,11,FALSE),"Liquidação Cancelada")</f>
        <v>45545</v>
      </c>
      <c r="X74" s="36">
        <f t="shared" si="19"/>
        <v>3</v>
      </c>
      <c r="Y74" s="32">
        <f>VLOOKUP(A74,'BASE DE DADOS OPS'!$A$5:$Q$9635,13,FALSE)</f>
        <v>5496</v>
      </c>
      <c r="Z74" s="4">
        <f>IF(Y74&lt;&gt;"Liquidação Cancelada",VLOOKUP(B74,'BASE DE DADOS OPS'!$B$5:$Q$9635,13,FALSE),"Liquidação Cancelada")</f>
        <v>2089.9299999999998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2089.9299999999998</v>
      </c>
      <c r="AC74" s="4">
        <f t="shared" si="20"/>
        <v>2089.9299999999998</v>
      </c>
      <c r="AD74" s="3">
        <f t="shared" si="21"/>
        <v>0</v>
      </c>
      <c r="AE74" s="60"/>
    </row>
    <row r="75" spans="1:31" s="61" customFormat="1" ht="24.95" customHeight="1" x14ac:dyDescent="0.2">
      <c r="A75" s="53" t="str">
        <f t="shared" si="13"/>
        <v>1441|1440011|120|2024|60002603853|3611|1983,75</v>
      </c>
      <c r="B75" s="53" t="str">
        <f t="shared" si="14"/>
        <v>1441|1440011|120|2024|5610</v>
      </c>
      <c r="C75" s="59" t="str">
        <f t="shared" si="15"/>
        <v>1440011|5610</v>
      </c>
      <c r="D75" s="32">
        <v>1441</v>
      </c>
      <c r="E75" s="32">
        <v>1440011</v>
      </c>
      <c r="F75" s="73" t="str">
        <f t="shared" si="16"/>
        <v>120/2024</v>
      </c>
      <c r="G75" s="32">
        <v>120</v>
      </c>
      <c r="H75" s="32">
        <v>2024</v>
      </c>
      <c r="I75" s="73" t="str">
        <f t="shared" si="17"/>
        <v>10.1</v>
      </c>
      <c r="J75" s="32">
        <v>10</v>
      </c>
      <c r="K75" s="32">
        <v>1</v>
      </c>
      <c r="L75" s="32">
        <v>60002603853</v>
      </c>
      <c r="M75" s="33" t="s">
        <v>177</v>
      </c>
      <c r="N75" s="32">
        <v>3611</v>
      </c>
      <c r="O75" s="33" t="s">
        <v>114</v>
      </c>
      <c r="P75" s="32">
        <v>9</v>
      </c>
      <c r="Q75" s="19">
        <v>45541</v>
      </c>
      <c r="R75" s="32">
        <v>8</v>
      </c>
      <c r="S75" s="34">
        <v>1983.75</v>
      </c>
      <c r="T75" s="34">
        <v>0</v>
      </c>
      <c r="U75" s="34">
        <v>0</v>
      </c>
      <c r="V75" s="70">
        <f t="shared" si="18"/>
        <v>1983.75</v>
      </c>
      <c r="W75" s="19">
        <f>IF(Y75&lt;&gt;"Liquidação Cancelada",VLOOKUP(B75,'BASE DE DADOS OPS'!$B$5:$Q$9635,11,FALSE),"Liquidação Cancelada")</f>
        <v>45547</v>
      </c>
      <c r="X75" s="36">
        <f t="shared" si="19"/>
        <v>4</v>
      </c>
      <c r="Y75" s="32">
        <f>VLOOKUP(A75,'BASE DE DADOS OPS'!$A$5:$Q$9635,13,FALSE)</f>
        <v>5610</v>
      </c>
      <c r="Z75" s="4">
        <f>IF(Y75&lt;&gt;"Liquidação Cancelada",VLOOKUP(B75,'BASE DE DADOS OPS'!$B$5:$Q$9635,13,FALSE),"Liquidação Cancelada")</f>
        <v>1983.75</v>
      </c>
      <c r="AA75" s="4">
        <f>IF(Y75&lt;&gt;"Liquidação Cancelada",VLOOKUP(B75,'BASE DE DADOS OPS'!$B$5:$Q$9635,15,FALSE),"Liquidação Cancelada")</f>
        <v>0</v>
      </c>
      <c r="AB75" s="4">
        <f>IF(Y75&lt;&gt;"Liquidação Cancelada",VLOOKUP(B75,'BASE DE DADOS OPS'!$B$5:$Q$9635,14,FALSE),"Liquidação Cancelada")</f>
        <v>1983.75</v>
      </c>
      <c r="AC75" s="4">
        <f t="shared" si="20"/>
        <v>1983.75</v>
      </c>
      <c r="AD75" s="3">
        <f t="shared" si="21"/>
        <v>0</v>
      </c>
      <c r="AE75" s="60"/>
    </row>
    <row r="76" spans="1:31" s="61" customFormat="1" ht="24.95" customHeight="1" x14ac:dyDescent="0.2">
      <c r="A76" s="53" t="str">
        <f t="shared" si="13"/>
        <v>1441|1440011|121|2024|48447510697|3611|6700</v>
      </c>
      <c r="B76" s="53" t="str">
        <f t="shared" si="14"/>
        <v>1441|1440011|121|2024|5430</v>
      </c>
      <c r="C76" s="59" t="str">
        <f t="shared" si="15"/>
        <v>1440011|5430</v>
      </c>
      <c r="D76" s="32">
        <v>1441</v>
      </c>
      <c r="E76" s="32">
        <v>1440011</v>
      </c>
      <c r="F76" s="73" t="str">
        <f t="shared" si="16"/>
        <v>121/2024</v>
      </c>
      <c r="G76" s="32">
        <v>121</v>
      </c>
      <c r="H76" s="32">
        <v>2024</v>
      </c>
      <c r="I76" s="73" t="str">
        <f t="shared" si="17"/>
        <v>10.1</v>
      </c>
      <c r="J76" s="32">
        <v>10</v>
      </c>
      <c r="K76" s="32">
        <v>1</v>
      </c>
      <c r="L76" s="32">
        <v>48447510697</v>
      </c>
      <c r="M76" s="33" t="s">
        <v>178</v>
      </c>
      <c r="N76" s="32">
        <v>3611</v>
      </c>
      <c r="O76" s="33" t="s">
        <v>114</v>
      </c>
      <c r="P76" s="32">
        <v>9</v>
      </c>
      <c r="Q76" s="19">
        <v>45540</v>
      </c>
      <c r="R76" s="32">
        <v>7</v>
      </c>
      <c r="S76" s="34">
        <v>6700</v>
      </c>
      <c r="T76" s="34">
        <v>0</v>
      </c>
      <c r="U76" s="34">
        <v>0</v>
      </c>
      <c r="V76" s="70">
        <f t="shared" si="18"/>
        <v>6700</v>
      </c>
      <c r="W76" s="19">
        <f>IF(Y76&lt;&gt;"Liquidação Cancelada",VLOOKUP(B76,'BASE DE DADOS OPS'!$B$5:$Q$9635,11,FALSE),"Liquidação Cancelada")</f>
        <v>45544</v>
      </c>
      <c r="X76" s="36">
        <f t="shared" si="19"/>
        <v>2</v>
      </c>
      <c r="Y76" s="32">
        <f>VLOOKUP(A76,'BASE DE DADOS OPS'!$A$5:$Q$9635,13,FALSE)</f>
        <v>5430</v>
      </c>
      <c r="Z76" s="4">
        <f>IF(Y76&lt;&gt;"Liquidação Cancelada",VLOOKUP(B76,'BASE DE DADOS OPS'!$B$5:$Q$9635,13,FALSE),"Liquidação Cancelada")</f>
        <v>6700</v>
      </c>
      <c r="AA76" s="4">
        <f>IF(Y76&lt;&gt;"Liquidação Cancelada",VLOOKUP(B76,'BASE DE DADOS OPS'!$B$5:$Q$9635,15,FALSE),"Liquidação Cancelada")</f>
        <v>791.18</v>
      </c>
      <c r="AB76" s="4">
        <f>IF(Y76&lt;&gt;"Liquidação Cancelada",VLOOKUP(B76,'BASE DE DADOS OPS'!$B$5:$Q$9635,14,FALSE),"Liquidação Cancelada")</f>
        <v>5908.82</v>
      </c>
      <c r="AC76" s="4">
        <f t="shared" si="20"/>
        <v>5908.82</v>
      </c>
      <c r="AD76" s="3">
        <f t="shared" si="21"/>
        <v>0</v>
      </c>
      <c r="AE76" s="60"/>
    </row>
    <row r="77" spans="1:31" s="61" customFormat="1" ht="24.95" customHeight="1" x14ac:dyDescent="0.2">
      <c r="A77" s="53" t="str">
        <f t="shared" si="13"/>
        <v>1441|1440011|123|2024|6355953620|3611|3833,31</v>
      </c>
      <c r="B77" s="53" t="str">
        <f t="shared" si="14"/>
        <v>1441|1440011|123|2024|5609</v>
      </c>
      <c r="C77" s="59" t="str">
        <f t="shared" si="15"/>
        <v>1440011|5609</v>
      </c>
      <c r="D77" s="32">
        <v>1441</v>
      </c>
      <c r="E77" s="32">
        <v>1440011</v>
      </c>
      <c r="F77" s="73" t="str">
        <f t="shared" si="16"/>
        <v>123/2024</v>
      </c>
      <c r="G77" s="32">
        <v>123</v>
      </c>
      <c r="H77" s="32">
        <v>2024</v>
      </c>
      <c r="I77" s="73" t="str">
        <f t="shared" si="17"/>
        <v>10.1</v>
      </c>
      <c r="J77" s="32">
        <v>10</v>
      </c>
      <c r="K77" s="32">
        <v>1</v>
      </c>
      <c r="L77" s="32">
        <v>6355953620</v>
      </c>
      <c r="M77" s="33" t="s">
        <v>179</v>
      </c>
      <c r="N77" s="32">
        <v>3611</v>
      </c>
      <c r="O77" s="33" t="s">
        <v>114</v>
      </c>
      <c r="P77" s="32">
        <v>9</v>
      </c>
      <c r="Q77" s="19">
        <v>45540</v>
      </c>
      <c r="R77" s="32">
        <v>10</v>
      </c>
      <c r="S77" s="34">
        <v>3833.31</v>
      </c>
      <c r="T77" s="34">
        <v>0</v>
      </c>
      <c r="U77" s="34">
        <v>0</v>
      </c>
      <c r="V77" s="70">
        <f t="shared" si="18"/>
        <v>3833.31</v>
      </c>
      <c r="W77" s="19">
        <f>IF(Y77&lt;&gt;"Liquidação Cancelada",VLOOKUP(B77,'BASE DE DADOS OPS'!$B$5:$Q$9635,11,FALSE),"Liquidação Cancelada")</f>
        <v>45547</v>
      </c>
      <c r="X77" s="36">
        <f t="shared" si="19"/>
        <v>5</v>
      </c>
      <c r="Y77" s="32">
        <f>VLOOKUP(A77,'BASE DE DADOS OPS'!$A$5:$Q$9635,13,FALSE)</f>
        <v>5609</v>
      </c>
      <c r="Z77" s="4">
        <f>IF(Y77&lt;&gt;"Liquidação Cancelada",VLOOKUP(B77,'BASE DE DADOS OPS'!$B$5:$Q$9635,13,FALSE),"Liquidação Cancelada")</f>
        <v>3833.31</v>
      </c>
      <c r="AA77" s="4">
        <f>IF(Y77&lt;&gt;"Liquidação Cancelada",VLOOKUP(B77,'BASE DE DADOS OPS'!$B$5:$Q$9635,15,FALSE),"Liquidação Cancelada")</f>
        <v>108.83</v>
      </c>
      <c r="AB77" s="4">
        <f>IF(Y77&lt;&gt;"Liquidação Cancelada",VLOOKUP(B77,'BASE DE DADOS OPS'!$B$5:$Q$9635,14,FALSE),"Liquidação Cancelada")</f>
        <v>3724.48</v>
      </c>
      <c r="AC77" s="4">
        <f t="shared" si="20"/>
        <v>3724.48</v>
      </c>
      <c r="AD77" s="3">
        <f t="shared" si="21"/>
        <v>0</v>
      </c>
      <c r="AE77" s="60"/>
    </row>
    <row r="78" spans="1:31" s="61" customFormat="1" ht="24.95" customHeight="1" x14ac:dyDescent="0.2">
      <c r="A78" s="53" t="str">
        <f t="shared" si="13"/>
        <v>1441|1440011|124|2024|82655251768|3611|4380,98</v>
      </c>
      <c r="B78" s="53" t="str">
        <f t="shared" si="14"/>
        <v>1441|1440011|124|2024|5504</v>
      </c>
      <c r="C78" s="59" t="str">
        <f t="shared" si="15"/>
        <v>1440011|5504</v>
      </c>
      <c r="D78" s="32">
        <v>1441</v>
      </c>
      <c r="E78" s="32">
        <v>1440011</v>
      </c>
      <c r="F78" s="73" t="str">
        <f t="shared" si="16"/>
        <v>124/2024</v>
      </c>
      <c r="G78" s="32">
        <v>124</v>
      </c>
      <c r="H78" s="32">
        <v>2024</v>
      </c>
      <c r="I78" s="73" t="str">
        <f t="shared" si="17"/>
        <v>10.1</v>
      </c>
      <c r="J78" s="32">
        <v>10</v>
      </c>
      <c r="K78" s="32">
        <v>1</v>
      </c>
      <c r="L78" s="32">
        <v>82655251768</v>
      </c>
      <c r="M78" s="33" t="s">
        <v>180</v>
      </c>
      <c r="N78" s="32">
        <v>3611</v>
      </c>
      <c r="O78" s="33" t="s">
        <v>114</v>
      </c>
      <c r="P78" s="32">
        <v>9</v>
      </c>
      <c r="Q78" s="19">
        <v>45541</v>
      </c>
      <c r="R78" s="32">
        <v>9</v>
      </c>
      <c r="S78" s="34">
        <v>4380.9799999999996</v>
      </c>
      <c r="T78" s="34">
        <v>0</v>
      </c>
      <c r="U78" s="34">
        <v>0</v>
      </c>
      <c r="V78" s="70">
        <f t="shared" si="18"/>
        <v>4380.9799999999996</v>
      </c>
      <c r="W78" s="19">
        <f>IF(Y78&lt;&gt;"Liquidação Cancelada",VLOOKUP(B78,'BASE DE DADOS OPS'!$B$5:$Q$9635,11,FALSE),"Liquidação Cancelada")</f>
        <v>45545</v>
      </c>
      <c r="X78" s="36">
        <f t="shared" si="19"/>
        <v>2</v>
      </c>
      <c r="Y78" s="32">
        <f>VLOOKUP(A78,'BASE DE DADOS OPS'!$A$5:$Q$9635,13,FALSE)</f>
        <v>5504</v>
      </c>
      <c r="Z78" s="4">
        <f>IF(Y78&lt;&gt;"Liquidação Cancelada",VLOOKUP(B78,'BASE DE DADOS OPS'!$B$5:$Q$9635,13,FALSE),"Liquidação Cancelada")</f>
        <v>4380.9799999999996</v>
      </c>
      <c r="AA78" s="4">
        <f>IF(Y78&lt;&gt;"Liquidação Cancelada",VLOOKUP(B78,'BASE DE DADOS OPS'!$B$5:$Q$9635,15,FALSE),"Liquidação Cancelada")</f>
        <v>195.87</v>
      </c>
      <c r="AB78" s="4">
        <f>IF(Y78&lt;&gt;"Liquidação Cancelada",VLOOKUP(B78,'BASE DE DADOS OPS'!$B$5:$Q$9635,14,FALSE),"Liquidação Cancelada")</f>
        <v>4185.1099999999997</v>
      </c>
      <c r="AC78" s="4">
        <f t="shared" si="20"/>
        <v>4185.1099999999997</v>
      </c>
      <c r="AD78" s="3">
        <f t="shared" si="21"/>
        <v>0</v>
      </c>
      <c r="AE78" s="60"/>
    </row>
    <row r="79" spans="1:31" s="61" customFormat="1" ht="24.95" customHeight="1" x14ac:dyDescent="0.2">
      <c r="A79" s="53" t="str">
        <f t="shared" si="13"/>
        <v>1441|1440011|126|2024|21154554000113|3920|48269,2</v>
      </c>
      <c r="B79" s="53" t="str">
        <f t="shared" si="14"/>
        <v>1441|1440011|126|2024|340</v>
      </c>
      <c r="C79" s="59" t="str">
        <f t="shared" si="15"/>
        <v>1440011|340</v>
      </c>
      <c r="D79" s="32">
        <v>1441</v>
      </c>
      <c r="E79" s="32">
        <v>1440011</v>
      </c>
      <c r="F79" s="73" t="str">
        <f t="shared" si="16"/>
        <v>126/2024</v>
      </c>
      <c r="G79" s="32">
        <v>126</v>
      </c>
      <c r="H79" s="32">
        <v>2024</v>
      </c>
      <c r="I79" s="73" t="str">
        <f t="shared" si="17"/>
        <v>10.1</v>
      </c>
      <c r="J79" s="32">
        <v>10</v>
      </c>
      <c r="K79" s="32">
        <v>1</v>
      </c>
      <c r="L79" s="32">
        <v>21154554000113</v>
      </c>
      <c r="M79" s="33" t="s">
        <v>181</v>
      </c>
      <c r="N79" s="32">
        <v>3920</v>
      </c>
      <c r="O79" s="33" t="s">
        <v>114</v>
      </c>
      <c r="P79" s="32">
        <v>9</v>
      </c>
      <c r="Q79" s="19">
        <v>45541</v>
      </c>
      <c r="R79" s="32">
        <v>8</v>
      </c>
      <c r="S79" s="34">
        <v>48269.2</v>
      </c>
      <c r="T79" s="34">
        <v>0</v>
      </c>
      <c r="U79" s="34">
        <v>0</v>
      </c>
      <c r="V79" s="70">
        <f t="shared" si="18"/>
        <v>48269.2</v>
      </c>
      <c r="W79" s="19">
        <f>IF(Y79&lt;&gt;"Liquidação Cancelada",VLOOKUP(B79,'BASE DE DADOS OPS'!$B$5:$Q$9635,11,FALSE),"Liquidação Cancelada")</f>
        <v>45547</v>
      </c>
      <c r="X79" s="36">
        <f t="shared" si="19"/>
        <v>4</v>
      </c>
      <c r="Y79" s="32">
        <f>VLOOKUP(A79,'BASE DE DADOS OPS'!$A$5:$Q$9635,13,FALSE)</f>
        <v>340</v>
      </c>
      <c r="Z79" s="4">
        <f>IF(Y79&lt;&gt;"Liquidação Cancelada",VLOOKUP(B79,'BASE DE DADOS OPS'!$B$5:$Q$9635,13,FALSE),"Liquidação Cancelada")</f>
        <v>48269.2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48269.2</v>
      </c>
      <c r="AC79" s="4">
        <f t="shared" si="20"/>
        <v>48269.2</v>
      </c>
      <c r="AD79" s="3">
        <f t="shared" si="21"/>
        <v>0</v>
      </c>
      <c r="AE79" s="60"/>
    </row>
    <row r="80" spans="1:31" s="61" customFormat="1" ht="24.95" customHeight="1" x14ac:dyDescent="0.2">
      <c r="A80" s="53" t="str">
        <f t="shared" si="13"/>
        <v>1441|1440011|128|2024|91352053691|3611|4786,64</v>
      </c>
      <c r="B80" s="53" t="str">
        <f t="shared" si="14"/>
        <v>1441|1440011|128|2024|5497</v>
      </c>
      <c r="C80" s="59" t="str">
        <f t="shared" si="15"/>
        <v>1440011|5497</v>
      </c>
      <c r="D80" s="32">
        <v>1441</v>
      </c>
      <c r="E80" s="32">
        <v>1440011</v>
      </c>
      <c r="F80" s="73" t="str">
        <f t="shared" si="16"/>
        <v>128/2024</v>
      </c>
      <c r="G80" s="32">
        <v>128</v>
      </c>
      <c r="H80" s="32">
        <v>2024</v>
      </c>
      <c r="I80" s="73" t="str">
        <f t="shared" si="17"/>
        <v>10.1</v>
      </c>
      <c r="J80" s="32">
        <v>10</v>
      </c>
      <c r="K80" s="32">
        <v>1</v>
      </c>
      <c r="L80" s="32">
        <v>91352053691</v>
      </c>
      <c r="M80" s="33" t="s">
        <v>182</v>
      </c>
      <c r="N80" s="32">
        <v>3611</v>
      </c>
      <c r="O80" s="33" t="s">
        <v>114</v>
      </c>
      <c r="P80" s="32">
        <v>9</v>
      </c>
      <c r="Q80" s="19">
        <v>45540</v>
      </c>
      <c r="R80" s="32">
        <v>8</v>
      </c>
      <c r="S80" s="34">
        <v>4786.6400000000003</v>
      </c>
      <c r="T80" s="34">
        <v>0</v>
      </c>
      <c r="U80" s="34">
        <v>0</v>
      </c>
      <c r="V80" s="70">
        <f t="shared" si="18"/>
        <v>4786.6400000000003</v>
      </c>
      <c r="W80" s="19">
        <f>IF(Y80&lt;&gt;"Liquidação Cancelada",VLOOKUP(B80,'BASE DE DADOS OPS'!$B$5:$Q$9635,11,FALSE),"Liquidação Cancelada")</f>
        <v>45545</v>
      </c>
      <c r="X80" s="36">
        <f t="shared" si="19"/>
        <v>3</v>
      </c>
      <c r="Y80" s="32">
        <f>VLOOKUP(A80,'BASE DE DADOS OPS'!$A$5:$Q$9635,13,FALSE)</f>
        <v>5497</v>
      </c>
      <c r="Z80" s="4">
        <f>IF(Y80&lt;&gt;"Liquidação Cancelada",VLOOKUP(B80,'BASE DE DADOS OPS'!$B$5:$Q$9635,13,FALSE),"Liquidação Cancelada")</f>
        <v>4786.6400000000003</v>
      </c>
      <c r="AA80" s="4">
        <f>IF(Y80&lt;&gt;"Liquidação Cancelada",VLOOKUP(B80,'BASE DE DADOS OPS'!$B$5:$Q$9635,15,FALSE),"Liquidação Cancelada")</f>
        <v>287.14</v>
      </c>
      <c r="AB80" s="4">
        <f>IF(Y80&lt;&gt;"Liquidação Cancelada",VLOOKUP(B80,'BASE DE DADOS OPS'!$B$5:$Q$9635,14,FALSE),"Liquidação Cancelada")</f>
        <v>4499.5</v>
      </c>
      <c r="AC80" s="4">
        <f t="shared" si="20"/>
        <v>4499.5</v>
      </c>
      <c r="AD80" s="3">
        <f t="shared" si="21"/>
        <v>0</v>
      </c>
      <c r="AE80" s="60"/>
    </row>
    <row r="81" spans="1:31" s="61" customFormat="1" ht="24.95" customHeight="1" x14ac:dyDescent="0.2">
      <c r="A81" s="53" t="str">
        <f t="shared" si="13"/>
        <v>1441|1440011|129|2024|3063355000118|3920|57581,61</v>
      </c>
      <c r="B81" s="53" t="str">
        <f t="shared" si="14"/>
        <v>1441|1440011|129|2024|5577</v>
      </c>
      <c r="C81" s="59" t="str">
        <f t="shared" si="15"/>
        <v>1440011|5577</v>
      </c>
      <c r="D81" s="32">
        <v>1441</v>
      </c>
      <c r="E81" s="32">
        <v>1440011</v>
      </c>
      <c r="F81" s="73" t="str">
        <f t="shared" si="16"/>
        <v>129/2024</v>
      </c>
      <c r="G81" s="32">
        <v>129</v>
      </c>
      <c r="H81" s="32">
        <v>2024</v>
      </c>
      <c r="I81" s="73" t="str">
        <f t="shared" si="17"/>
        <v>10.1</v>
      </c>
      <c r="J81" s="32">
        <v>10</v>
      </c>
      <c r="K81" s="32">
        <v>1</v>
      </c>
      <c r="L81" s="32">
        <v>3063355000118</v>
      </c>
      <c r="M81" s="33" t="s">
        <v>183</v>
      </c>
      <c r="N81" s="32">
        <v>3920</v>
      </c>
      <c r="O81" s="33" t="s">
        <v>114</v>
      </c>
      <c r="P81" s="32">
        <v>9</v>
      </c>
      <c r="Q81" s="19">
        <v>45541</v>
      </c>
      <c r="R81" s="32">
        <v>9</v>
      </c>
      <c r="S81" s="34">
        <v>57581.61</v>
      </c>
      <c r="T81" s="34">
        <v>0</v>
      </c>
      <c r="U81" s="34">
        <v>0</v>
      </c>
      <c r="V81" s="70">
        <f t="shared" si="18"/>
        <v>57581.61</v>
      </c>
      <c r="W81" s="19">
        <f>IF(Y81&lt;&gt;"Liquidação Cancelada",VLOOKUP(B81,'BASE DE DADOS OPS'!$B$5:$Q$9635,11,FALSE),"Liquidação Cancelada")</f>
        <v>45547</v>
      </c>
      <c r="X81" s="36">
        <f t="shared" si="19"/>
        <v>4</v>
      </c>
      <c r="Y81" s="32">
        <f>VLOOKUP(A81,'BASE DE DADOS OPS'!$A$5:$Q$9635,13,FALSE)</f>
        <v>5577</v>
      </c>
      <c r="Z81" s="4">
        <f>IF(Y81&lt;&gt;"Liquidação Cancelada",VLOOKUP(B81,'BASE DE DADOS OPS'!$B$5:$Q$9635,13,FALSE),"Liquidação Cancelada")</f>
        <v>57581.61</v>
      </c>
      <c r="AA81" s="4">
        <f>IF(Y81&lt;&gt;"Liquidação Cancelada",VLOOKUP(B81,'BASE DE DADOS OPS'!$B$5:$Q$9635,15,FALSE),"Liquidação Cancelada")</f>
        <v>2763.92</v>
      </c>
      <c r="AB81" s="4">
        <f>IF(Y81&lt;&gt;"Liquidação Cancelada",VLOOKUP(B81,'BASE DE DADOS OPS'!$B$5:$Q$9635,14,FALSE),"Liquidação Cancelada")</f>
        <v>54817.69</v>
      </c>
      <c r="AC81" s="4">
        <f t="shared" si="20"/>
        <v>54817.69</v>
      </c>
      <c r="AD81" s="3">
        <f t="shared" si="21"/>
        <v>0</v>
      </c>
      <c r="AE81" s="60"/>
    </row>
    <row r="82" spans="1:31" s="61" customFormat="1" ht="24.95" customHeight="1" x14ac:dyDescent="0.2">
      <c r="A82" s="53" t="str">
        <f t="shared" si="13"/>
        <v>1441|1440011|130|2024|69750416104|3611|1243,86</v>
      </c>
      <c r="B82" s="53" t="str">
        <f t="shared" si="14"/>
        <v>1441|1440011|130|2024|5492</v>
      </c>
      <c r="C82" s="59" t="str">
        <f t="shared" si="15"/>
        <v>1440011|5492</v>
      </c>
      <c r="D82" s="32">
        <v>1441</v>
      </c>
      <c r="E82" s="32">
        <v>1440011</v>
      </c>
      <c r="F82" s="73" t="str">
        <f t="shared" si="16"/>
        <v>130/2024</v>
      </c>
      <c r="G82" s="32">
        <v>130</v>
      </c>
      <c r="H82" s="32">
        <v>2024</v>
      </c>
      <c r="I82" s="73" t="str">
        <f t="shared" si="17"/>
        <v>10.1</v>
      </c>
      <c r="J82" s="32">
        <v>10</v>
      </c>
      <c r="K82" s="32">
        <v>1</v>
      </c>
      <c r="L82" s="32">
        <v>69750416104</v>
      </c>
      <c r="M82" s="33" t="s">
        <v>184</v>
      </c>
      <c r="N82" s="32">
        <v>3611</v>
      </c>
      <c r="O82" s="33" t="s">
        <v>114</v>
      </c>
      <c r="P82" s="32">
        <v>9</v>
      </c>
      <c r="Q82" s="19">
        <v>45540</v>
      </c>
      <c r="R82" s="32">
        <v>8</v>
      </c>
      <c r="S82" s="34">
        <v>1243.8599999999999</v>
      </c>
      <c r="T82" s="34">
        <v>0</v>
      </c>
      <c r="U82" s="34">
        <v>0</v>
      </c>
      <c r="V82" s="70">
        <f t="shared" si="18"/>
        <v>1243.8599999999999</v>
      </c>
      <c r="W82" s="19">
        <f>IF(Y82&lt;&gt;"Liquidação Cancelada",VLOOKUP(B82,'BASE DE DADOS OPS'!$B$5:$Q$9635,11,FALSE),"Liquidação Cancelada")</f>
        <v>45545</v>
      </c>
      <c r="X82" s="36">
        <f t="shared" si="19"/>
        <v>3</v>
      </c>
      <c r="Y82" s="32">
        <f>VLOOKUP(A82,'BASE DE DADOS OPS'!$A$5:$Q$9635,13,FALSE)</f>
        <v>5492</v>
      </c>
      <c r="Z82" s="4">
        <f>IF(Y82&lt;&gt;"Liquidação Cancelada",VLOOKUP(B82,'BASE DE DADOS OPS'!$B$5:$Q$9635,13,FALSE),"Liquidação Cancelada")</f>
        <v>1243.8599999999999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1243.8599999999999</v>
      </c>
      <c r="AC82" s="4">
        <f t="shared" si="20"/>
        <v>1243.8599999999999</v>
      </c>
      <c r="AD82" s="3">
        <f t="shared" si="21"/>
        <v>0</v>
      </c>
      <c r="AE82" s="60"/>
    </row>
    <row r="83" spans="1:31" s="61" customFormat="1" ht="24.95" customHeight="1" x14ac:dyDescent="0.2">
      <c r="A83" s="53" t="str">
        <f t="shared" si="13"/>
        <v>1441|1440011|131|2024|26791960663|3611|4700</v>
      </c>
      <c r="B83" s="53" t="str">
        <f t="shared" si="14"/>
        <v>1441|1440011|131|2024|5599</v>
      </c>
      <c r="C83" s="59" t="str">
        <f t="shared" si="15"/>
        <v>1440011|5599</v>
      </c>
      <c r="D83" s="32">
        <v>1441</v>
      </c>
      <c r="E83" s="32">
        <v>1440011</v>
      </c>
      <c r="F83" s="73" t="str">
        <f t="shared" si="16"/>
        <v>131/2024</v>
      </c>
      <c r="G83" s="32">
        <v>131</v>
      </c>
      <c r="H83" s="32">
        <v>2024</v>
      </c>
      <c r="I83" s="73" t="str">
        <f t="shared" si="17"/>
        <v>10.1</v>
      </c>
      <c r="J83" s="32">
        <v>10</v>
      </c>
      <c r="K83" s="32">
        <v>1</v>
      </c>
      <c r="L83" s="32">
        <v>26791960663</v>
      </c>
      <c r="M83" s="33" t="s">
        <v>185</v>
      </c>
      <c r="N83" s="32">
        <v>3611</v>
      </c>
      <c r="O83" s="33" t="s">
        <v>114</v>
      </c>
      <c r="P83" s="32">
        <v>9</v>
      </c>
      <c r="Q83" s="19">
        <v>45541</v>
      </c>
      <c r="R83" s="32">
        <v>8</v>
      </c>
      <c r="S83" s="34">
        <v>4700</v>
      </c>
      <c r="T83" s="34">
        <v>0</v>
      </c>
      <c r="U83" s="34">
        <v>0</v>
      </c>
      <c r="V83" s="70">
        <f t="shared" si="18"/>
        <v>4700</v>
      </c>
      <c r="W83" s="19">
        <f>IF(Y83&lt;&gt;"Liquidação Cancelada",VLOOKUP(B83,'BASE DE DADOS OPS'!$B$5:$Q$9635,11,FALSE),"Liquidação Cancelada")</f>
        <v>45547</v>
      </c>
      <c r="X83" s="36">
        <f t="shared" si="19"/>
        <v>4</v>
      </c>
      <c r="Y83" s="32">
        <f>VLOOKUP(A83,'BASE DE DADOS OPS'!$A$5:$Q$9635,13,FALSE)</f>
        <v>5599</v>
      </c>
      <c r="Z83" s="4">
        <f>IF(Y83&lt;&gt;"Liquidação Cancelada",VLOOKUP(B83,'BASE DE DADOS OPS'!$B$5:$Q$9635,13,FALSE),"Liquidação Cancelada")</f>
        <v>4700</v>
      </c>
      <c r="AA83" s="4">
        <f>IF(Y83&lt;&gt;"Liquidação Cancelada",VLOOKUP(B83,'BASE DE DADOS OPS'!$B$5:$Q$9635,15,FALSE),"Liquidação Cancelada")</f>
        <v>267.64999999999998</v>
      </c>
      <c r="AB83" s="4">
        <f>IF(Y83&lt;&gt;"Liquidação Cancelada",VLOOKUP(B83,'BASE DE DADOS OPS'!$B$5:$Q$9635,14,FALSE),"Liquidação Cancelada")</f>
        <v>4432.3500000000004</v>
      </c>
      <c r="AC83" s="4">
        <f t="shared" si="20"/>
        <v>4432.3500000000004</v>
      </c>
      <c r="AD83" s="3">
        <f t="shared" si="21"/>
        <v>0</v>
      </c>
      <c r="AE83" s="60"/>
    </row>
    <row r="84" spans="1:31" s="61" customFormat="1" ht="24.95" customHeight="1" x14ac:dyDescent="0.2">
      <c r="A84" s="53" t="str">
        <f t="shared" si="13"/>
        <v>1441|1440011|133|2024|3941401840|3611|1567,12</v>
      </c>
      <c r="B84" s="53" t="str">
        <f t="shared" si="14"/>
        <v>1441|1440011|133|2024|5514</v>
      </c>
      <c r="C84" s="59" t="str">
        <f t="shared" si="15"/>
        <v>1440011|5514</v>
      </c>
      <c r="D84" s="32">
        <v>1441</v>
      </c>
      <c r="E84" s="32">
        <v>1440011</v>
      </c>
      <c r="F84" s="73" t="str">
        <f t="shared" si="16"/>
        <v>133/2024</v>
      </c>
      <c r="G84" s="32">
        <v>133</v>
      </c>
      <c r="H84" s="32">
        <v>2024</v>
      </c>
      <c r="I84" s="73" t="str">
        <f t="shared" si="17"/>
        <v>10.1</v>
      </c>
      <c r="J84" s="32">
        <v>10</v>
      </c>
      <c r="K84" s="32">
        <v>1</v>
      </c>
      <c r="L84" s="32">
        <v>3941401840</v>
      </c>
      <c r="M84" s="33" t="s">
        <v>186</v>
      </c>
      <c r="N84" s="32">
        <v>3611</v>
      </c>
      <c r="O84" s="33" t="s">
        <v>114</v>
      </c>
      <c r="P84" s="32">
        <v>9</v>
      </c>
      <c r="Q84" s="19">
        <v>45541</v>
      </c>
      <c r="R84" s="32">
        <v>8</v>
      </c>
      <c r="S84" s="34">
        <v>1567.12</v>
      </c>
      <c r="T84" s="34">
        <v>0</v>
      </c>
      <c r="U84" s="34">
        <v>0</v>
      </c>
      <c r="V84" s="70">
        <f t="shared" si="18"/>
        <v>1567.12</v>
      </c>
      <c r="W84" s="19">
        <f>IF(Y84&lt;&gt;"Liquidação Cancelada",VLOOKUP(B84,'BASE DE DADOS OPS'!$B$5:$Q$9635,11,FALSE),"Liquidação Cancelada")</f>
        <v>45545</v>
      </c>
      <c r="X84" s="36">
        <f t="shared" si="19"/>
        <v>2</v>
      </c>
      <c r="Y84" s="32">
        <f>VLOOKUP(A84,'BASE DE DADOS OPS'!$A$5:$Q$9635,13,FALSE)</f>
        <v>5514</v>
      </c>
      <c r="Z84" s="4">
        <f>IF(Y84&lt;&gt;"Liquidação Cancelada",VLOOKUP(B84,'BASE DE DADOS OPS'!$B$5:$Q$9635,13,FALSE),"Liquidação Cancelada")</f>
        <v>1567.12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1567.12</v>
      </c>
      <c r="AC84" s="4">
        <f t="shared" si="20"/>
        <v>1567.12</v>
      </c>
      <c r="AD84" s="3">
        <f t="shared" si="21"/>
        <v>0</v>
      </c>
      <c r="AE84" s="60"/>
    </row>
    <row r="85" spans="1:31" s="61" customFormat="1" ht="24.95" customHeight="1" x14ac:dyDescent="0.2">
      <c r="A85" s="53" t="str">
        <f t="shared" si="13"/>
        <v>1441|1440011|134|2024|96593172804|3611|1567,12</v>
      </c>
      <c r="B85" s="53" t="str">
        <f t="shared" si="14"/>
        <v>1441|1440011|134|2024|5519</v>
      </c>
      <c r="C85" s="59" t="str">
        <f t="shared" si="15"/>
        <v>1440011|5519</v>
      </c>
      <c r="D85" s="32">
        <v>1441</v>
      </c>
      <c r="E85" s="32">
        <v>1440011</v>
      </c>
      <c r="F85" s="73" t="str">
        <f t="shared" si="16"/>
        <v>134/2024</v>
      </c>
      <c r="G85" s="32">
        <v>134</v>
      </c>
      <c r="H85" s="32">
        <v>2024</v>
      </c>
      <c r="I85" s="73" t="str">
        <f t="shared" si="17"/>
        <v>10.1</v>
      </c>
      <c r="J85" s="32">
        <v>10</v>
      </c>
      <c r="K85" s="32">
        <v>1</v>
      </c>
      <c r="L85" s="32">
        <v>96593172804</v>
      </c>
      <c r="M85" s="33" t="s">
        <v>187</v>
      </c>
      <c r="N85" s="32">
        <v>3611</v>
      </c>
      <c r="O85" s="33" t="s">
        <v>114</v>
      </c>
      <c r="P85" s="32">
        <v>9</v>
      </c>
      <c r="Q85" s="19">
        <v>45541</v>
      </c>
      <c r="R85" s="32">
        <v>8</v>
      </c>
      <c r="S85" s="34">
        <v>1567.12</v>
      </c>
      <c r="T85" s="34">
        <v>0</v>
      </c>
      <c r="U85" s="34">
        <v>0</v>
      </c>
      <c r="V85" s="70">
        <f t="shared" si="18"/>
        <v>1567.12</v>
      </c>
      <c r="W85" s="19">
        <f>IF(Y85&lt;&gt;"Liquidação Cancelada",VLOOKUP(B85,'BASE DE DADOS OPS'!$B$5:$Q$9635,11,FALSE),"Liquidação Cancelada")</f>
        <v>45545</v>
      </c>
      <c r="X85" s="36">
        <f t="shared" si="19"/>
        <v>2</v>
      </c>
      <c r="Y85" s="32">
        <f>VLOOKUP(A85,'BASE DE DADOS OPS'!$A$5:$Q$9635,13,FALSE)</f>
        <v>5519</v>
      </c>
      <c r="Z85" s="4">
        <f>IF(Y85&lt;&gt;"Liquidação Cancelada",VLOOKUP(B85,'BASE DE DADOS OPS'!$B$5:$Q$9635,13,FALSE),"Liquidação Cancelada")</f>
        <v>1567.12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1567.12</v>
      </c>
      <c r="AC85" s="4">
        <f t="shared" si="20"/>
        <v>1567.12</v>
      </c>
      <c r="AD85" s="3">
        <f t="shared" si="21"/>
        <v>0</v>
      </c>
      <c r="AE85" s="60"/>
    </row>
    <row r="86" spans="1:31" s="61" customFormat="1" ht="24.95" customHeight="1" x14ac:dyDescent="0.2">
      <c r="A86" s="53" t="str">
        <f t="shared" si="13"/>
        <v>1441|1440011|135|2024|5985417646|3611|2455,22</v>
      </c>
      <c r="B86" s="53" t="str">
        <f t="shared" si="14"/>
        <v>1441|1440011|135|2024|5434</v>
      </c>
      <c r="C86" s="59" t="str">
        <f t="shared" si="15"/>
        <v>1440011|5434</v>
      </c>
      <c r="D86" s="32">
        <v>1441</v>
      </c>
      <c r="E86" s="32">
        <v>1440011</v>
      </c>
      <c r="F86" s="73" t="str">
        <f t="shared" si="16"/>
        <v>135/2024</v>
      </c>
      <c r="G86" s="32">
        <v>135</v>
      </c>
      <c r="H86" s="32">
        <v>2024</v>
      </c>
      <c r="I86" s="73" t="str">
        <f t="shared" si="17"/>
        <v>10.1</v>
      </c>
      <c r="J86" s="32">
        <v>10</v>
      </c>
      <c r="K86" s="32">
        <v>1</v>
      </c>
      <c r="L86" s="32">
        <v>5985417646</v>
      </c>
      <c r="M86" s="33" t="s">
        <v>188</v>
      </c>
      <c r="N86" s="32">
        <v>3611</v>
      </c>
      <c r="O86" s="33" t="s">
        <v>114</v>
      </c>
      <c r="P86" s="32">
        <v>9</v>
      </c>
      <c r="Q86" s="19">
        <v>45541</v>
      </c>
      <c r="R86" s="32">
        <v>8</v>
      </c>
      <c r="S86" s="34">
        <v>2455.2199999999998</v>
      </c>
      <c r="T86" s="34">
        <v>0</v>
      </c>
      <c r="U86" s="34">
        <v>0</v>
      </c>
      <c r="V86" s="70">
        <f t="shared" si="18"/>
        <v>2455.2199999999998</v>
      </c>
      <c r="W86" s="19">
        <f>IF(Y86&lt;&gt;"Liquidação Cancelada",VLOOKUP(B86,'BASE DE DADOS OPS'!$B$5:$Q$9635,11,FALSE),"Liquidação Cancelada")</f>
        <v>45544</v>
      </c>
      <c r="X86" s="36">
        <f t="shared" si="19"/>
        <v>1</v>
      </c>
      <c r="Y86" s="32">
        <f>VLOOKUP(A86,'BASE DE DADOS OPS'!$A$5:$Q$9635,13,FALSE)</f>
        <v>5434</v>
      </c>
      <c r="Z86" s="4">
        <f>IF(Y86&lt;&gt;"Liquidação Cancelada",VLOOKUP(B86,'BASE DE DADOS OPS'!$B$5:$Q$9635,13,FALSE),"Liquidação Cancelada")</f>
        <v>2455.2199999999998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2455.2199999999998</v>
      </c>
      <c r="AC86" s="4">
        <f t="shared" si="20"/>
        <v>2455.2199999999998</v>
      </c>
      <c r="AD86" s="3">
        <f t="shared" si="21"/>
        <v>0</v>
      </c>
      <c r="AE86" s="60"/>
    </row>
    <row r="87" spans="1:31" s="61" customFormat="1" ht="24.95" customHeight="1" x14ac:dyDescent="0.2">
      <c r="A87" s="53" t="str">
        <f t="shared" si="13"/>
        <v>1441|1440011|136|2024|20808044000150|3920|14984,27</v>
      </c>
      <c r="B87" s="53" t="str">
        <f t="shared" si="14"/>
        <v>1441|1440011|136|2024|5620</v>
      </c>
      <c r="C87" s="59" t="str">
        <f t="shared" si="15"/>
        <v>1440011|5620</v>
      </c>
      <c r="D87" s="32">
        <v>1441</v>
      </c>
      <c r="E87" s="32">
        <v>1440011</v>
      </c>
      <c r="F87" s="73" t="str">
        <f t="shared" si="16"/>
        <v>136/2024</v>
      </c>
      <c r="G87" s="32">
        <v>136</v>
      </c>
      <c r="H87" s="32">
        <v>2024</v>
      </c>
      <c r="I87" s="73" t="str">
        <f t="shared" si="17"/>
        <v>10.1</v>
      </c>
      <c r="J87" s="32">
        <v>10</v>
      </c>
      <c r="K87" s="32">
        <v>1</v>
      </c>
      <c r="L87" s="32">
        <v>20808044000150</v>
      </c>
      <c r="M87" s="33" t="s">
        <v>189</v>
      </c>
      <c r="N87" s="32">
        <v>3920</v>
      </c>
      <c r="O87" s="33" t="s">
        <v>114</v>
      </c>
      <c r="P87" s="32">
        <v>9</v>
      </c>
      <c r="Q87" s="19">
        <v>45540</v>
      </c>
      <c r="R87" s="32">
        <v>8</v>
      </c>
      <c r="S87" s="34">
        <v>14984.27</v>
      </c>
      <c r="T87" s="34">
        <v>0</v>
      </c>
      <c r="U87" s="34">
        <v>0</v>
      </c>
      <c r="V87" s="70">
        <f t="shared" si="18"/>
        <v>14984.27</v>
      </c>
      <c r="W87" s="19">
        <f>IF(Y87&lt;&gt;"Liquidação Cancelada",VLOOKUP(B87,'BASE DE DADOS OPS'!$B$5:$Q$9635,11,FALSE),"Liquidação Cancelada")</f>
        <v>45547</v>
      </c>
      <c r="X87" s="36">
        <f t="shared" si="19"/>
        <v>5</v>
      </c>
      <c r="Y87" s="32">
        <f>VLOOKUP(A87,'BASE DE DADOS OPS'!$A$5:$Q$9635,13,FALSE)</f>
        <v>5620</v>
      </c>
      <c r="Z87" s="4">
        <f>IF(Y87&lt;&gt;"Liquidação Cancelada",VLOOKUP(B87,'BASE DE DADOS OPS'!$B$5:$Q$9635,13,FALSE),"Liquidação Cancelada")</f>
        <v>14984.27</v>
      </c>
      <c r="AA87" s="4">
        <f>IF(Y87&lt;&gt;"Liquidação Cancelada",VLOOKUP(B87,'BASE DE DADOS OPS'!$B$5:$Q$9635,15,FALSE),"Liquidação Cancelada")</f>
        <v>3069.35</v>
      </c>
      <c r="AB87" s="4">
        <f>IF(Y87&lt;&gt;"Liquidação Cancelada",VLOOKUP(B87,'BASE DE DADOS OPS'!$B$5:$Q$9635,14,FALSE),"Liquidação Cancelada")</f>
        <v>11914.92</v>
      </c>
      <c r="AC87" s="4">
        <f t="shared" si="20"/>
        <v>11914.92</v>
      </c>
      <c r="AD87" s="3">
        <f t="shared" si="21"/>
        <v>0</v>
      </c>
      <c r="AE87" s="60"/>
    </row>
    <row r="88" spans="1:31" s="61" customFormat="1" ht="24.95" customHeight="1" x14ac:dyDescent="0.2">
      <c r="A88" s="53" t="str">
        <f t="shared" si="13"/>
        <v>1441|1440011|137|2024|73060178615|3611|3561,57</v>
      </c>
      <c r="B88" s="53" t="str">
        <f t="shared" si="14"/>
        <v>1441|1440011|137|2024|5534</v>
      </c>
      <c r="C88" s="59" t="str">
        <f t="shared" si="15"/>
        <v>1440011|5534</v>
      </c>
      <c r="D88" s="32">
        <v>1441</v>
      </c>
      <c r="E88" s="32">
        <v>1440011</v>
      </c>
      <c r="F88" s="73" t="str">
        <f t="shared" si="16"/>
        <v>137/2024</v>
      </c>
      <c r="G88" s="32">
        <v>137</v>
      </c>
      <c r="H88" s="32">
        <v>2024</v>
      </c>
      <c r="I88" s="73" t="str">
        <f t="shared" si="17"/>
        <v>10.1</v>
      </c>
      <c r="J88" s="32">
        <v>10</v>
      </c>
      <c r="K88" s="32">
        <v>1</v>
      </c>
      <c r="L88" s="32">
        <v>73060178615</v>
      </c>
      <c r="M88" s="33" t="s">
        <v>190</v>
      </c>
      <c r="N88" s="32">
        <v>3611</v>
      </c>
      <c r="O88" s="33" t="s">
        <v>114</v>
      </c>
      <c r="P88" s="32">
        <v>9</v>
      </c>
      <c r="Q88" s="19">
        <v>45540</v>
      </c>
      <c r="R88" s="32">
        <v>8</v>
      </c>
      <c r="S88" s="34">
        <v>3561.57</v>
      </c>
      <c r="T88" s="34">
        <v>0</v>
      </c>
      <c r="U88" s="34">
        <v>0</v>
      </c>
      <c r="V88" s="70">
        <f t="shared" si="18"/>
        <v>3561.57</v>
      </c>
      <c r="W88" s="19">
        <f>IF(Y88&lt;&gt;"Liquidação Cancelada",VLOOKUP(B88,'BASE DE DADOS OPS'!$B$5:$Q$9635,11,FALSE),"Liquidação Cancelada")</f>
        <v>45545</v>
      </c>
      <c r="X88" s="36">
        <f t="shared" si="19"/>
        <v>3</v>
      </c>
      <c r="Y88" s="32">
        <f>VLOOKUP(A88,'BASE DE DADOS OPS'!$A$5:$Q$9635,13,FALSE)</f>
        <v>5534</v>
      </c>
      <c r="Z88" s="4">
        <f>IF(Y88&lt;&gt;"Liquidação Cancelada",VLOOKUP(B88,'BASE DE DADOS OPS'!$B$5:$Q$9635,13,FALSE),"Liquidação Cancelada")</f>
        <v>3561.57</v>
      </c>
      <c r="AA88" s="4">
        <f>IF(Y88&lt;&gt;"Liquidação Cancelada",VLOOKUP(B88,'BASE DE DADOS OPS'!$B$5:$Q$9635,15,FALSE),"Liquidação Cancelada")</f>
        <v>68.069999999999993</v>
      </c>
      <c r="AB88" s="4">
        <f>IF(Y88&lt;&gt;"Liquidação Cancelada",VLOOKUP(B88,'BASE DE DADOS OPS'!$B$5:$Q$9635,14,FALSE),"Liquidação Cancelada")</f>
        <v>3493.5</v>
      </c>
      <c r="AC88" s="4">
        <f t="shared" si="20"/>
        <v>3493.5</v>
      </c>
      <c r="AD88" s="3">
        <f t="shared" si="21"/>
        <v>0</v>
      </c>
      <c r="AE88" s="60"/>
    </row>
    <row r="89" spans="1:31" s="61" customFormat="1" ht="24.95" customHeight="1" x14ac:dyDescent="0.2">
      <c r="A89" s="53" t="str">
        <f t="shared" si="13"/>
        <v>1441|1440011|138|2024|83507191687|3611|3633,97</v>
      </c>
      <c r="B89" s="53" t="str">
        <f t="shared" si="14"/>
        <v>1441|1440011|138|2024|5526</v>
      </c>
      <c r="C89" s="59" t="str">
        <f t="shared" si="15"/>
        <v>1440011|5526</v>
      </c>
      <c r="D89" s="32">
        <v>1441</v>
      </c>
      <c r="E89" s="32">
        <v>1440011</v>
      </c>
      <c r="F89" s="73" t="str">
        <f t="shared" si="16"/>
        <v>138/2024</v>
      </c>
      <c r="G89" s="32">
        <v>138</v>
      </c>
      <c r="H89" s="32">
        <v>2024</v>
      </c>
      <c r="I89" s="73" t="str">
        <f t="shared" si="17"/>
        <v>10.1</v>
      </c>
      <c r="J89" s="32">
        <v>10</v>
      </c>
      <c r="K89" s="32">
        <v>1</v>
      </c>
      <c r="L89" s="32">
        <v>83507191687</v>
      </c>
      <c r="M89" s="33" t="s">
        <v>191</v>
      </c>
      <c r="N89" s="32">
        <v>3611</v>
      </c>
      <c r="O89" s="33" t="s">
        <v>114</v>
      </c>
      <c r="P89" s="32">
        <v>9</v>
      </c>
      <c r="Q89" s="19">
        <v>45541</v>
      </c>
      <c r="R89" s="32">
        <v>8</v>
      </c>
      <c r="S89" s="34">
        <v>3633.97</v>
      </c>
      <c r="T89" s="34">
        <v>0</v>
      </c>
      <c r="U89" s="34">
        <v>0</v>
      </c>
      <c r="V89" s="70">
        <f t="shared" si="18"/>
        <v>3633.97</v>
      </c>
      <c r="W89" s="19">
        <f>IF(Y89&lt;&gt;"Liquidação Cancelada",VLOOKUP(B89,'BASE DE DADOS OPS'!$B$5:$Q$9635,11,FALSE),"Liquidação Cancelada")</f>
        <v>45545</v>
      </c>
      <c r="X89" s="36">
        <f t="shared" si="19"/>
        <v>2</v>
      </c>
      <c r="Y89" s="32">
        <f>VLOOKUP(A89,'BASE DE DADOS OPS'!$A$5:$Q$9635,13,FALSE)</f>
        <v>5526</v>
      </c>
      <c r="Z89" s="4">
        <f>IF(Y89&lt;&gt;"Liquidação Cancelada",VLOOKUP(B89,'BASE DE DADOS OPS'!$B$5:$Q$9635,13,FALSE),"Liquidação Cancelada")</f>
        <v>3633.97</v>
      </c>
      <c r="AA89" s="4">
        <f>IF(Y89&lt;&gt;"Liquidação Cancelada",VLOOKUP(B89,'BASE DE DADOS OPS'!$B$5:$Q$9635,15,FALSE),"Liquidação Cancelada")</f>
        <v>78.930000000000007</v>
      </c>
      <c r="AB89" s="4">
        <f>IF(Y89&lt;&gt;"Liquidação Cancelada",VLOOKUP(B89,'BASE DE DADOS OPS'!$B$5:$Q$9635,14,FALSE),"Liquidação Cancelada")</f>
        <v>3555.04</v>
      </c>
      <c r="AC89" s="4">
        <f t="shared" si="20"/>
        <v>3555.04</v>
      </c>
      <c r="AD89" s="3">
        <f t="shared" si="21"/>
        <v>0</v>
      </c>
      <c r="AE89" s="60"/>
    </row>
    <row r="90" spans="1:31" s="61" customFormat="1" ht="24.95" customHeight="1" x14ac:dyDescent="0.2">
      <c r="A90" s="53" t="str">
        <f t="shared" si="13"/>
        <v>1441|1440011|139|2024|83228365620|3611|3633,97</v>
      </c>
      <c r="B90" s="53" t="str">
        <f t="shared" si="14"/>
        <v>1441|1440011|139|2024|5525</v>
      </c>
      <c r="C90" s="59" t="str">
        <f t="shared" si="15"/>
        <v>1440011|5525</v>
      </c>
      <c r="D90" s="32">
        <v>1441</v>
      </c>
      <c r="E90" s="32">
        <v>1440011</v>
      </c>
      <c r="F90" s="73" t="str">
        <f t="shared" si="16"/>
        <v>139/2024</v>
      </c>
      <c r="G90" s="32">
        <v>139</v>
      </c>
      <c r="H90" s="32">
        <v>2024</v>
      </c>
      <c r="I90" s="73" t="str">
        <f t="shared" si="17"/>
        <v>10.1</v>
      </c>
      <c r="J90" s="32">
        <v>10</v>
      </c>
      <c r="K90" s="32">
        <v>1</v>
      </c>
      <c r="L90" s="32">
        <v>83228365620</v>
      </c>
      <c r="M90" s="33" t="s">
        <v>192</v>
      </c>
      <c r="N90" s="32">
        <v>3611</v>
      </c>
      <c r="O90" s="33" t="s">
        <v>114</v>
      </c>
      <c r="P90" s="32">
        <v>9</v>
      </c>
      <c r="Q90" s="19">
        <v>45541</v>
      </c>
      <c r="R90" s="32">
        <v>8</v>
      </c>
      <c r="S90" s="34">
        <v>3633.97</v>
      </c>
      <c r="T90" s="34">
        <v>0</v>
      </c>
      <c r="U90" s="34">
        <v>0</v>
      </c>
      <c r="V90" s="70">
        <f t="shared" si="18"/>
        <v>3633.97</v>
      </c>
      <c r="W90" s="19">
        <f>IF(Y90&lt;&gt;"Liquidação Cancelada",VLOOKUP(B90,'BASE DE DADOS OPS'!$B$5:$Q$9635,11,FALSE),"Liquidação Cancelada")</f>
        <v>45545</v>
      </c>
      <c r="X90" s="36">
        <f t="shared" si="19"/>
        <v>2</v>
      </c>
      <c r="Y90" s="32">
        <f>VLOOKUP(A90,'BASE DE DADOS OPS'!$A$5:$Q$9635,13,FALSE)</f>
        <v>5525</v>
      </c>
      <c r="Z90" s="4">
        <f>IF(Y90&lt;&gt;"Liquidação Cancelada",VLOOKUP(B90,'BASE DE DADOS OPS'!$B$5:$Q$9635,13,FALSE),"Liquidação Cancelada")</f>
        <v>3633.97</v>
      </c>
      <c r="AA90" s="4">
        <f>IF(Y90&lt;&gt;"Liquidação Cancelada",VLOOKUP(B90,'BASE DE DADOS OPS'!$B$5:$Q$9635,15,FALSE),"Liquidação Cancelada")</f>
        <v>78.930000000000007</v>
      </c>
      <c r="AB90" s="4">
        <f>IF(Y90&lt;&gt;"Liquidação Cancelada",VLOOKUP(B90,'BASE DE DADOS OPS'!$B$5:$Q$9635,14,FALSE),"Liquidação Cancelada")</f>
        <v>3555.04</v>
      </c>
      <c r="AC90" s="4">
        <f t="shared" si="20"/>
        <v>3555.04</v>
      </c>
      <c r="AD90" s="3">
        <f t="shared" si="21"/>
        <v>0</v>
      </c>
      <c r="AE90" s="60"/>
    </row>
    <row r="91" spans="1:31" s="61" customFormat="1" ht="24.95" customHeight="1" x14ac:dyDescent="0.2">
      <c r="A91" s="53" t="str">
        <f t="shared" si="13"/>
        <v>1441|1440011|140|2024|11713521660|3611|2718,97</v>
      </c>
      <c r="B91" s="53" t="str">
        <f t="shared" si="14"/>
        <v>1441|1440011|140|2024|5436</v>
      </c>
      <c r="C91" s="59" t="str">
        <f t="shared" si="15"/>
        <v>1440011|5436</v>
      </c>
      <c r="D91" s="32">
        <v>1441</v>
      </c>
      <c r="E91" s="32">
        <v>1440011</v>
      </c>
      <c r="F91" s="73" t="str">
        <f t="shared" si="16"/>
        <v>140/2024</v>
      </c>
      <c r="G91" s="32">
        <v>140</v>
      </c>
      <c r="H91" s="32">
        <v>2024</v>
      </c>
      <c r="I91" s="73" t="str">
        <f t="shared" si="17"/>
        <v>10.1</v>
      </c>
      <c r="J91" s="32">
        <v>10</v>
      </c>
      <c r="K91" s="32">
        <v>1</v>
      </c>
      <c r="L91" s="32">
        <v>11713521660</v>
      </c>
      <c r="M91" s="33" t="s">
        <v>193</v>
      </c>
      <c r="N91" s="32">
        <v>3611</v>
      </c>
      <c r="O91" s="33" t="s">
        <v>114</v>
      </c>
      <c r="P91" s="32">
        <v>9</v>
      </c>
      <c r="Q91" s="19">
        <v>45541</v>
      </c>
      <c r="R91" s="32">
        <v>8</v>
      </c>
      <c r="S91" s="34">
        <v>2718.97</v>
      </c>
      <c r="T91" s="34">
        <v>0</v>
      </c>
      <c r="U91" s="34">
        <v>0</v>
      </c>
      <c r="V91" s="70">
        <f t="shared" si="18"/>
        <v>2718.97</v>
      </c>
      <c r="W91" s="19">
        <f>IF(Y91&lt;&gt;"Liquidação Cancelada",VLOOKUP(B91,'BASE DE DADOS OPS'!$B$5:$Q$9635,11,FALSE),"Liquidação Cancelada")</f>
        <v>45544</v>
      </c>
      <c r="X91" s="36">
        <f t="shared" si="19"/>
        <v>1</v>
      </c>
      <c r="Y91" s="32">
        <f>VLOOKUP(A91,'BASE DE DADOS OPS'!$A$5:$Q$9635,13,FALSE)</f>
        <v>5436</v>
      </c>
      <c r="Z91" s="4">
        <f>IF(Y91&lt;&gt;"Liquidação Cancelada",VLOOKUP(B91,'BASE DE DADOS OPS'!$B$5:$Q$9635,13,FALSE),"Liquidação Cancelada")</f>
        <v>2718.97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2718.97</v>
      </c>
      <c r="AC91" s="4">
        <f t="shared" si="20"/>
        <v>2718.97</v>
      </c>
      <c r="AD91" s="3">
        <f t="shared" si="21"/>
        <v>0</v>
      </c>
      <c r="AE91" s="60"/>
    </row>
    <row r="92" spans="1:31" s="61" customFormat="1" ht="24.95" customHeight="1" x14ac:dyDescent="0.2">
      <c r="A92" s="53" t="str">
        <f t="shared" si="13"/>
        <v>1441|1440011|142|2024|98321560687|3611|3300</v>
      </c>
      <c r="B92" s="53" t="str">
        <f t="shared" si="14"/>
        <v>1441|1440011|142|2024|5437</v>
      </c>
      <c r="C92" s="59" t="str">
        <f t="shared" si="15"/>
        <v>1440011|5437</v>
      </c>
      <c r="D92" s="32">
        <v>1441</v>
      </c>
      <c r="E92" s="32">
        <v>1440011</v>
      </c>
      <c r="F92" s="73" t="str">
        <f t="shared" si="16"/>
        <v>142/2024</v>
      </c>
      <c r="G92" s="32">
        <v>142</v>
      </c>
      <c r="H92" s="32">
        <v>2024</v>
      </c>
      <c r="I92" s="73" t="str">
        <f t="shared" si="17"/>
        <v>10.1</v>
      </c>
      <c r="J92" s="32">
        <v>10</v>
      </c>
      <c r="K92" s="32">
        <v>1</v>
      </c>
      <c r="L92" s="32">
        <v>98321560687</v>
      </c>
      <c r="M92" s="33" t="s">
        <v>194</v>
      </c>
      <c r="N92" s="32">
        <v>3611</v>
      </c>
      <c r="O92" s="33" t="s">
        <v>114</v>
      </c>
      <c r="P92" s="32">
        <v>9</v>
      </c>
      <c r="Q92" s="19">
        <v>45541</v>
      </c>
      <c r="R92" s="32">
        <v>5</v>
      </c>
      <c r="S92" s="34">
        <v>3300</v>
      </c>
      <c r="T92" s="34">
        <v>0</v>
      </c>
      <c r="U92" s="34">
        <v>0</v>
      </c>
      <c r="V92" s="70">
        <f t="shared" si="18"/>
        <v>3300</v>
      </c>
      <c r="W92" s="19">
        <f>IF(Y92&lt;&gt;"Liquidação Cancelada",VLOOKUP(B92,'BASE DE DADOS OPS'!$B$5:$Q$9635,11,FALSE),"Liquidação Cancelada")</f>
        <v>45544</v>
      </c>
      <c r="X92" s="36">
        <f t="shared" si="19"/>
        <v>1</v>
      </c>
      <c r="Y92" s="32">
        <f>VLOOKUP(A92,'BASE DE DADOS OPS'!$A$5:$Q$9635,13,FALSE)</f>
        <v>5437</v>
      </c>
      <c r="Z92" s="4">
        <f>IF(Y92&lt;&gt;"Liquidação Cancelada",VLOOKUP(B92,'BASE DE DADOS OPS'!$B$5:$Q$9635,13,FALSE),"Liquidação Cancelada")</f>
        <v>3300</v>
      </c>
      <c r="AA92" s="4">
        <f>IF(Y92&lt;&gt;"Liquidação Cancelada",VLOOKUP(B92,'BASE DE DADOS OPS'!$B$5:$Q$9635,15,FALSE),"Liquidação Cancelada")</f>
        <v>35.700000000000003</v>
      </c>
      <c r="AB92" s="4">
        <f>IF(Y92&lt;&gt;"Liquidação Cancelada",VLOOKUP(B92,'BASE DE DADOS OPS'!$B$5:$Q$9635,14,FALSE),"Liquidação Cancelada")</f>
        <v>3264.3</v>
      </c>
      <c r="AC92" s="4">
        <f t="shared" si="20"/>
        <v>3264.3</v>
      </c>
      <c r="AD92" s="3">
        <f t="shared" si="21"/>
        <v>0</v>
      </c>
      <c r="AE92" s="60"/>
    </row>
    <row r="93" spans="1:31" s="61" customFormat="1" ht="24.95" customHeight="1" x14ac:dyDescent="0.2">
      <c r="A93" s="53" t="str">
        <f t="shared" si="13"/>
        <v>1441|1440011|143|2024|1980768000131|3920|8859,34</v>
      </c>
      <c r="B93" s="53" t="str">
        <f t="shared" si="14"/>
        <v>1441|1440011|143|2024|5615</v>
      </c>
      <c r="C93" s="59" t="str">
        <f t="shared" si="15"/>
        <v>1440011|5615</v>
      </c>
      <c r="D93" s="32">
        <v>1441</v>
      </c>
      <c r="E93" s="32">
        <v>1440011</v>
      </c>
      <c r="F93" s="73" t="str">
        <f t="shared" si="16"/>
        <v>143/2024</v>
      </c>
      <c r="G93" s="32">
        <v>143</v>
      </c>
      <c r="H93" s="32">
        <v>2024</v>
      </c>
      <c r="I93" s="73" t="str">
        <f t="shared" si="17"/>
        <v>10.1</v>
      </c>
      <c r="J93" s="32">
        <v>10</v>
      </c>
      <c r="K93" s="32">
        <v>1</v>
      </c>
      <c r="L93" s="32">
        <v>1980768000131</v>
      </c>
      <c r="M93" s="33" t="s">
        <v>195</v>
      </c>
      <c r="N93" s="32">
        <v>3920</v>
      </c>
      <c r="O93" s="33" t="s">
        <v>114</v>
      </c>
      <c r="P93" s="32">
        <v>9</v>
      </c>
      <c r="Q93" s="19">
        <v>45540</v>
      </c>
      <c r="R93" s="32">
        <v>9</v>
      </c>
      <c r="S93" s="34">
        <v>8859.34</v>
      </c>
      <c r="T93" s="34">
        <v>0</v>
      </c>
      <c r="U93" s="34">
        <v>0</v>
      </c>
      <c r="V93" s="70">
        <f t="shared" si="18"/>
        <v>8859.34</v>
      </c>
      <c r="W93" s="19">
        <f>IF(Y93&lt;&gt;"Liquidação Cancelada",VLOOKUP(B93,'BASE DE DADOS OPS'!$B$5:$Q$9635,11,FALSE),"Liquidação Cancelada")</f>
        <v>45547</v>
      </c>
      <c r="X93" s="36">
        <f t="shared" si="19"/>
        <v>5</v>
      </c>
      <c r="Y93" s="32">
        <f>VLOOKUP(A93,'BASE DE DADOS OPS'!$A$5:$Q$9635,13,FALSE)</f>
        <v>5615</v>
      </c>
      <c r="Z93" s="4">
        <f>IF(Y93&lt;&gt;"Liquidação Cancelada",VLOOKUP(B93,'BASE DE DADOS OPS'!$B$5:$Q$9635,13,FALSE),"Liquidação Cancelada")</f>
        <v>8859.34</v>
      </c>
      <c r="AA93" s="4">
        <f>IF(Y93&lt;&gt;"Liquidação Cancelada",VLOOKUP(B93,'BASE DE DADOS OPS'!$B$5:$Q$9635,15,FALSE),"Liquidação Cancelada")</f>
        <v>1384.99</v>
      </c>
      <c r="AB93" s="4">
        <f>IF(Y93&lt;&gt;"Liquidação Cancelada",VLOOKUP(B93,'BASE DE DADOS OPS'!$B$5:$Q$9635,14,FALSE),"Liquidação Cancelada")</f>
        <v>7474.35</v>
      </c>
      <c r="AC93" s="4">
        <f t="shared" si="20"/>
        <v>7474.35</v>
      </c>
      <c r="AD93" s="3">
        <f t="shared" si="21"/>
        <v>0</v>
      </c>
      <c r="AE93" s="60"/>
    </row>
    <row r="94" spans="1:31" s="61" customFormat="1" ht="24.95" customHeight="1" x14ac:dyDescent="0.2">
      <c r="A94" s="53" t="str">
        <f t="shared" si="13"/>
        <v>1441|1440011|145|2024|64487796000131|3920|8880,45</v>
      </c>
      <c r="B94" s="53" t="str">
        <f t="shared" si="14"/>
        <v>1441|1440011|145|2024|5593</v>
      </c>
      <c r="C94" s="59" t="str">
        <f t="shared" si="15"/>
        <v>1440011|5593</v>
      </c>
      <c r="D94" s="32">
        <v>1441</v>
      </c>
      <c r="E94" s="32">
        <v>1440011</v>
      </c>
      <c r="F94" s="73" t="str">
        <f t="shared" si="16"/>
        <v>145/2024</v>
      </c>
      <c r="G94" s="32">
        <v>145</v>
      </c>
      <c r="H94" s="32">
        <v>2024</v>
      </c>
      <c r="I94" s="73" t="str">
        <f t="shared" si="17"/>
        <v>10.1</v>
      </c>
      <c r="J94" s="32">
        <v>10</v>
      </c>
      <c r="K94" s="32">
        <v>1</v>
      </c>
      <c r="L94" s="32">
        <v>64487796000131</v>
      </c>
      <c r="M94" s="33" t="s">
        <v>196</v>
      </c>
      <c r="N94" s="32">
        <v>3920</v>
      </c>
      <c r="O94" s="33" t="s">
        <v>114</v>
      </c>
      <c r="P94" s="32">
        <v>9</v>
      </c>
      <c r="Q94" s="19">
        <v>45541</v>
      </c>
      <c r="R94" s="32">
        <v>8</v>
      </c>
      <c r="S94" s="34">
        <v>8880.4500000000007</v>
      </c>
      <c r="T94" s="34">
        <v>0</v>
      </c>
      <c r="U94" s="34">
        <v>0</v>
      </c>
      <c r="V94" s="70">
        <f t="shared" si="18"/>
        <v>8880.4500000000007</v>
      </c>
      <c r="W94" s="19">
        <f>IF(Y94&lt;&gt;"Liquidação Cancelada",VLOOKUP(B94,'BASE DE DADOS OPS'!$B$5:$Q$9635,11,FALSE),"Liquidação Cancelada")</f>
        <v>45547</v>
      </c>
      <c r="X94" s="36">
        <f t="shared" si="19"/>
        <v>4</v>
      </c>
      <c r="Y94" s="32">
        <f>VLOOKUP(A94,'BASE DE DADOS OPS'!$A$5:$Q$9635,13,FALSE)</f>
        <v>5593</v>
      </c>
      <c r="Z94" s="4">
        <f>IF(Y94&lt;&gt;"Liquidação Cancelada",VLOOKUP(B94,'BASE DE DADOS OPS'!$B$5:$Q$9635,13,FALSE),"Liquidação Cancelada")</f>
        <v>8880.4500000000007</v>
      </c>
      <c r="AA94" s="4">
        <f>IF(Y94&lt;&gt;"Liquidação Cancelada",VLOOKUP(B94,'BASE DE DADOS OPS'!$B$5:$Q$9635,15,FALSE),"Liquidação Cancelada")</f>
        <v>426.26</v>
      </c>
      <c r="AB94" s="4">
        <f>IF(Y94&lt;&gt;"Liquidação Cancelada",VLOOKUP(B94,'BASE DE DADOS OPS'!$B$5:$Q$9635,14,FALSE),"Liquidação Cancelada")</f>
        <v>8454.19</v>
      </c>
      <c r="AC94" s="4">
        <f t="shared" si="20"/>
        <v>8454.19</v>
      </c>
      <c r="AD94" s="3">
        <f t="shared" si="21"/>
        <v>0</v>
      </c>
      <c r="AE94" s="60"/>
    </row>
    <row r="95" spans="1:31" s="61" customFormat="1" ht="24.95" customHeight="1" x14ac:dyDescent="0.2">
      <c r="A95" s="53" t="str">
        <f t="shared" si="13"/>
        <v>1441|1440011|147|2024|4928579895|3611|7274,79</v>
      </c>
      <c r="B95" s="53" t="str">
        <f t="shared" si="14"/>
        <v>1441|1440011|147|2024|5584</v>
      </c>
      <c r="C95" s="59" t="str">
        <f t="shared" si="15"/>
        <v>1440011|5584</v>
      </c>
      <c r="D95" s="32">
        <v>1441</v>
      </c>
      <c r="E95" s="32">
        <v>1440011</v>
      </c>
      <c r="F95" s="73" t="str">
        <f t="shared" si="16"/>
        <v>147/2024</v>
      </c>
      <c r="G95" s="32">
        <v>147</v>
      </c>
      <c r="H95" s="32">
        <v>2024</v>
      </c>
      <c r="I95" s="73" t="str">
        <f t="shared" si="17"/>
        <v>10.1</v>
      </c>
      <c r="J95" s="32">
        <v>10</v>
      </c>
      <c r="K95" s="32">
        <v>1</v>
      </c>
      <c r="L95" s="32">
        <v>4928579895</v>
      </c>
      <c r="M95" s="33" t="s">
        <v>197</v>
      </c>
      <c r="N95" s="32">
        <v>3611</v>
      </c>
      <c r="O95" s="33" t="s">
        <v>114</v>
      </c>
      <c r="P95" s="32">
        <v>9</v>
      </c>
      <c r="Q95" s="19">
        <v>45541</v>
      </c>
      <c r="R95" s="32">
        <v>8</v>
      </c>
      <c r="S95" s="34">
        <v>7274.79</v>
      </c>
      <c r="T95" s="34">
        <v>0</v>
      </c>
      <c r="U95" s="34">
        <v>0</v>
      </c>
      <c r="V95" s="70">
        <f t="shared" si="18"/>
        <v>7274.79</v>
      </c>
      <c r="W95" s="19">
        <f>IF(Y95&lt;&gt;"Liquidação Cancelada",VLOOKUP(B95,'BASE DE DADOS OPS'!$B$5:$Q$9635,11,FALSE),"Liquidação Cancelada")</f>
        <v>45547</v>
      </c>
      <c r="X95" s="36">
        <f t="shared" si="19"/>
        <v>4</v>
      </c>
      <c r="Y95" s="32">
        <f>VLOOKUP(A95,'BASE DE DADOS OPS'!$A$5:$Q$9635,13,FALSE)</f>
        <v>5584</v>
      </c>
      <c r="Z95" s="4">
        <f>IF(Y95&lt;&gt;"Liquidação Cancelada",VLOOKUP(B95,'BASE DE DADOS OPS'!$B$5:$Q$9635,13,FALSE),"Liquidação Cancelada")</f>
        <v>7274.79</v>
      </c>
      <c r="AA95" s="4">
        <f>IF(Y95&lt;&gt;"Liquidação Cancelada",VLOOKUP(B95,'BASE DE DADOS OPS'!$B$5:$Q$9635,15,FALSE),"Liquidação Cancelada")</f>
        <v>949.24</v>
      </c>
      <c r="AB95" s="4">
        <f>IF(Y95&lt;&gt;"Liquidação Cancelada",VLOOKUP(B95,'BASE DE DADOS OPS'!$B$5:$Q$9635,14,FALSE),"Liquidação Cancelada")</f>
        <v>6325.55</v>
      </c>
      <c r="AC95" s="4">
        <f t="shared" si="20"/>
        <v>6325.55</v>
      </c>
      <c r="AD95" s="3">
        <f t="shared" si="21"/>
        <v>0</v>
      </c>
      <c r="AE95" s="60"/>
    </row>
    <row r="96" spans="1:31" s="61" customFormat="1" ht="24.95" customHeight="1" x14ac:dyDescent="0.2">
      <c r="A96" s="53" t="str">
        <f t="shared" si="13"/>
        <v>1441|1440011|148|2024|24596892687|3611|3458,32</v>
      </c>
      <c r="B96" s="53" t="str">
        <f t="shared" si="14"/>
        <v>1441|1440011|148|2024|5418</v>
      </c>
      <c r="C96" s="59" t="str">
        <f t="shared" si="15"/>
        <v>1440011|5418</v>
      </c>
      <c r="D96" s="32">
        <v>1441</v>
      </c>
      <c r="E96" s="32">
        <v>1440011</v>
      </c>
      <c r="F96" s="73" t="str">
        <f t="shared" si="16"/>
        <v>148/2024</v>
      </c>
      <c r="G96" s="32">
        <v>148</v>
      </c>
      <c r="H96" s="32">
        <v>2024</v>
      </c>
      <c r="I96" s="73" t="str">
        <f t="shared" si="17"/>
        <v>10.1</v>
      </c>
      <c r="J96" s="32">
        <v>10</v>
      </c>
      <c r="K96" s="32">
        <v>1</v>
      </c>
      <c r="L96" s="32">
        <v>24596892687</v>
      </c>
      <c r="M96" s="33" t="s">
        <v>198</v>
      </c>
      <c r="N96" s="32">
        <v>3611</v>
      </c>
      <c r="O96" s="33" t="s">
        <v>114</v>
      </c>
      <c r="P96" s="32">
        <v>9</v>
      </c>
      <c r="Q96" s="19">
        <v>45541</v>
      </c>
      <c r="R96" s="32">
        <v>8</v>
      </c>
      <c r="S96" s="34">
        <v>3458.32</v>
      </c>
      <c r="T96" s="34">
        <v>0</v>
      </c>
      <c r="U96" s="34">
        <v>0</v>
      </c>
      <c r="V96" s="70">
        <f t="shared" si="18"/>
        <v>3458.32</v>
      </c>
      <c r="W96" s="19">
        <f>IF(Y96&lt;&gt;"Liquidação Cancelada",VLOOKUP(B96,'BASE DE DADOS OPS'!$B$5:$Q$9635,11,FALSE),"Liquidação Cancelada")</f>
        <v>45544</v>
      </c>
      <c r="X96" s="36">
        <f t="shared" si="19"/>
        <v>1</v>
      </c>
      <c r="Y96" s="32">
        <f>VLOOKUP(A96,'BASE DE DADOS OPS'!$A$5:$Q$9635,13,FALSE)</f>
        <v>5418</v>
      </c>
      <c r="Z96" s="4">
        <f>IF(Y96&lt;&gt;"Liquidação Cancelada",VLOOKUP(B96,'BASE DE DADOS OPS'!$B$5:$Q$9635,13,FALSE),"Liquidação Cancelada")</f>
        <v>3458.3199999999997</v>
      </c>
      <c r="AA96" s="4">
        <f>IF(Y96&lt;&gt;"Liquidação Cancelada",VLOOKUP(B96,'BASE DE DADOS OPS'!$B$5:$Q$9635,15,FALSE),"Liquidação Cancelada")</f>
        <v>52.58</v>
      </c>
      <c r="AB96" s="4">
        <f>IF(Y96&lt;&gt;"Liquidação Cancelada",VLOOKUP(B96,'BASE DE DADOS OPS'!$B$5:$Q$9635,14,FALSE),"Liquidação Cancelada")</f>
        <v>3405.74</v>
      </c>
      <c r="AC96" s="4">
        <f t="shared" si="20"/>
        <v>3405.74</v>
      </c>
      <c r="AD96" s="3">
        <f t="shared" si="21"/>
        <v>4.5474735088646412E-13</v>
      </c>
      <c r="AE96" s="60"/>
    </row>
    <row r="97" spans="1:31" s="61" customFormat="1" ht="24.95" customHeight="1" x14ac:dyDescent="0.2">
      <c r="A97" s="53" t="str">
        <f t="shared" si="13"/>
        <v>1441|1440011|149|2024|86784552687|3611|5129,12</v>
      </c>
      <c r="B97" s="53" t="str">
        <f t="shared" si="14"/>
        <v>1441|1440011|149|2024|5589</v>
      </c>
      <c r="C97" s="59" t="str">
        <f t="shared" si="15"/>
        <v>1440011|5589</v>
      </c>
      <c r="D97" s="32">
        <v>1441</v>
      </c>
      <c r="E97" s="32">
        <v>1440011</v>
      </c>
      <c r="F97" s="73" t="str">
        <f t="shared" si="16"/>
        <v>149/2024</v>
      </c>
      <c r="G97" s="32">
        <v>149</v>
      </c>
      <c r="H97" s="32">
        <v>2024</v>
      </c>
      <c r="I97" s="73" t="str">
        <f t="shared" si="17"/>
        <v>10.1</v>
      </c>
      <c r="J97" s="32">
        <v>10</v>
      </c>
      <c r="K97" s="32">
        <v>1</v>
      </c>
      <c r="L97" s="32">
        <v>86784552687</v>
      </c>
      <c r="M97" s="33" t="s">
        <v>199</v>
      </c>
      <c r="N97" s="32">
        <v>3611</v>
      </c>
      <c r="O97" s="33" t="s">
        <v>114</v>
      </c>
      <c r="P97" s="32">
        <v>9</v>
      </c>
      <c r="Q97" s="19">
        <v>45541</v>
      </c>
      <c r="R97" s="32">
        <v>8</v>
      </c>
      <c r="S97" s="34">
        <v>5129.12</v>
      </c>
      <c r="T97" s="34">
        <v>0</v>
      </c>
      <c r="U97" s="34">
        <v>0</v>
      </c>
      <c r="V97" s="70">
        <f t="shared" si="18"/>
        <v>5129.12</v>
      </c>
      <c r="W97" s="19">
        <f>IF(Y97&lt;&gt;"Liquidação Cancelada",VLOOKUP(B97,'BASE DE DADOS OPS'!$B$5:$Q$9635,11,FALSE),"Liquidação Cancelada")</f>
        <v>45547</v>
      </c>
      <c r="X97" s="36">
        <f t="shared" si="19"/>
        <v>4</v>
      </c>
      <c r="Y97" s="32">
        <f>VLOOKUP(A97,'BASE DE DADOS OPS'!$A$5:$Q$9635,13,FALSE)</f>
        <v>5589</v>
      </c>
      <c r="Z97" s="4">
        <f>IF(Y97&lt;&gt;"Liquidação Cancelada",VLOOKUP(B97,'BASE DE DADOS OPS'!$B$5:$Q$9635,13,FALSE),"Liquidação Cancelada")</f>
        <v>5129.12</v>
      </c>
      <c r="AA97" s="4">
        <f>IF(Y97&lt;&gt;"Liquidação Cancelada",VLOOKUP(B97,'BASE DE DADOS OPS'!$B$5:$Q$9635,15,FALSE),"Liquidação Cancelada")</f>
        <v>364.2</v>
      </c>
      <c r="AB97" s="4">
        <f>IF(Y97&lt;&gt;"Liquidação Cancelada",VLOOKUP(B97,'BASE DE DADOS OPS'!$B$5:$Q$9635,14,FALSE),"Liquidação Cancelada")</f>
        <v>4764.92</v>
      </c>
      <c r="AC97" s="4">
        <f t="shared" si="20"/>
        <v>4764.92</v>
      </c>
      <c r="AD97" s="3">
        <f t="shared" si="21"/>
        <v>0</v>
      </c>
      <c r="AE97" s="60"/>
    </row>
    <row r="98" spans="1:31" s="61" customFormat="1" ht="24.95" customHeight="1" x14ac:dyDescent="0.2">
      <c r="A98" s="53" t="str">
        <f t="shared" si="13"/>
        <v>1441|1440011|150|2024|84374071687|3611|3305,72</v>
      </c>
      <c r="B98" s="53" t="str">
        <f t="shared" si="14"/>
        <v>1441|1440011|150|2024|5420</v>
      </c>
      <c r="C98" s="59" t="str">
        <f t="shared" si="15"/>
        <v>1440011|5420</v>
      </c>
      <c r="D98" s="32">
        <v>1441</v>
      </c>
      <c r="E98" s="32">
        <v>1440011</v>
      </c>
      <c r="F98" s="73" t="str">
        <f t="shared" si="16"/>
        <v>150/2024</v>
      </c>
      <c r="G98" s="32">
        <v>150</v>
      </c>
      <c r="H98" s="32">
        <v>2024</v>
      </c>
      <c r="I98" s="73" t="str">
        <f t="shared" si="17"/>
        <v>10.1</v>
      </c>
      <c r="J98" s="32">
        <v>10</v>
      </c>
      <c r="K98" s="32">
        <v>1</v>
      </c>
      <c r="L98" s="32">
        <v>84374071687</v>
      </c>
      <c r="M98" s="33" t="s">
        <v>200</v>
      </c>
      <c r="N98" s="32">
        <v>3611</v>
      </c>
      <c r="O98" s="33" t="s">
        <v>114</v>
      </c>
      <c r="P98" s="32">
        <v>9</v>
      </c>
      <c r="Q98" s="19">
        <v>45541</v>
      </c>
      <c r="R98" s="32">
        <v>8</v>
      </c>
      <c r="S98" s="34">
        <v>3305.72</v>
      </c>
      <c r="T98" s="34">
        <v>0</v>
      </c>
      <c r="U98" s="34">
        <v>0</v>
      </c>
      <c r="V98" s="70">
        <f t="shared" si="18"/>
        <v>3305.72</v>
      </c>
      <c r="W98" s="19">
        <f>IF(Y98&lt;&gt;"Liquidação Cancelada",VLOOKUP(B98,'BASE DE DADOS OPS'!$B$5:$Q$9635,11,FALSE),"Liquidação Cancelada")</f>
        <v>45544</v>
      </c>
      <c r="X98" s="36">
        <f t="shared" si="19"/>
        <v>1</v>
      </c>
      <c r="Y98" s="32">
        <f>VLOOKUP(A98,'BASE DE DADOS OPS'!$A$5:$Q$9635,13,FALSE)</f>
        <v>5420</v>
      </c>
      <c r="Z98" s="4">
        <f>IF(Y98&lt;&gt;"Liquidação Cancelada",VLOOKUP(B98,'BASE DE DADOS OPS'!$B$5:$Q$9635,13,FALSE),"Liquidação Cancelada")</f>
        <v>3305.72</v>
      </c>
      <c r="AA98" s="4">
        <f>IF(Y98&lt;&gt;"Liquidação Cancelada",VLOOKUP(B98,'BASE DE DADOS OPS'!$B$5:$Q$9635,15,FALSE),"Liquidação Cancelada")</f>
        <v>36.119999999999997</v>
      </c>
      <c r="AB98" s="4">
        <f>IF(Y98&lt;&gt;"Liquidação Cancelada",VLOOKUP(B98,'BASE DE DADOS OPS'!$B$5:$Q$9635,14,FALSE),"Liquidação Cancelada")</f>
        <v>3269.6</v>
      </c>
      <c r="AC98" s="4">
        <f t="shared" si="20"/>
        <v>3269.6</v>
      </c>
      <c r="AD98" s="3">
        <f t="shared" si="21"/>
        <v>0</v>
      </c>
      <c r="AE98" s="60"/>
    </row>
    <row r="99" spans="1:31" s="61" customFormat="1" ht="24.95" customHeight="1" x14ac:dyDescent="0.2">
      <c r="A99" s="53" t="str">
        <f t="shared" si="13"/>
        <v>1441|1440011|152|2024|32734751615|3611|5616,67</v>
      </c>
      <c r="B99" s="53" t="str">
        <f t="shared" si="14"/>
        <v>1441|1440011|152|2024|5582</v>
      </c>
      <c r="C99" s="59" t="str">
        <f t="shared" si="15"/>
        <v>1440011|5582</v>
      </c>
      <c r="D99" s="32">
        <v>1441</v>
      </c>
      <c r="E99" s="32">
        <v>1440011</v>
      </c>
      <c r="F99" s="73" t="str">
        <f t="shared" si="16"/>
        <v>152/2024</v>
      </c>
      <c r="G99" s="32">
        <v>152</v>
      </c>
      <c r="H99" s="32">
        <v>2024</v>
      </c>
      <c r="I99" s="73" t="str">
        <f t="shared" si="17"/>
        <v>10.1</v>
      </c>
      <c r="J99" s="32">
        <v>10</v>
      </c>
      <c r="K99" s="32">
        <v>1</v>
      </c>
      <c r="L99" s="32">
        <v>32734751615</v>
      </c>
      <c r="M99" s="33" t="s">
        <v>201</v>
      </c>
      <c r="N99" s="32">
        <v>3611</v>
      </c>
      <c r="O99" s="33" t="s">
        <v>114</v>
      </c>
      <c r="P99" s="32">
        <v>9</v>
      </c>
      <c r="Q99" s="19">
        <v>45541</v>
      </c>
      <c r="R99" s="32">
        <v>8</v>
      </c>
      <c r="S99" s="34">
        <v>5616.67</v>
      </c>
      <c r="T99" s="34">
        <v>0</v>
      </c>
      <c r="U99" s="34">
        <v>0</v>
      </c>
      <c r="V99" s="70">
        <f t="shared" si="18"/>
        <v>5616.67</v>
      </c>
      <c r="W99" s="19">
        <f>IF(Y99&lt;&gt;"Liquidação Cancelada",VLOOKUP(B99,'BASE DE DADOS OPS'!$B$5:$Q$9635,11,FALSE),"Liquidação Cancelada")</f>
        <v>45547</v>
      </c>
      <c r="X99" s="36">
        <f t="shared" si="19"/>
        <v>4</v>
      </c>
      <c r="Y99" s="32">
        <f>VLOOKUP(A99,'BASE DE DADOS OPS'!$A$5:$Q$9635,13,FALSE)</f>
        <v>5582</v>
      </c>
      <c r="Z99" s="4">
        <f>IF(Y99&lt;&gt;"Liquidação Cancelada",VLOOKUP(B99,'BASE DE DADOS OPS'!$B$5:$Q$9635,13,FALSE),"Liquidação Cancelada")</f>
        <v>5616.67</v>
      </c>
      <c r="AA99" s="4">
        <f>IF(Y99&lt;&gt;"Liquidação Cancelada",VLOOKUP(B99,'BASE DE DADOS OPS'!$B$5:$Q$9635,15,FALSE),"Liquidação Cancelada")</f>
        <v>493.26</v>
      </c>
      <c r="AB99" s="4">
        <f>IF(Y99&lt;&gt;"Liquidação Cancelada",VLOOKUP(B99,'BASE DE DADOS OPS'!$B$5:$Q$9635,14,FALSE),"Liquidação Cancelada")</f>
        <v>5123.41</v>
      </c>
      <c r="AC99" s="4">
        <f t="shared" si="20"/>
        <v>5123.41</v>
      </c>
      <c r="AD99" s="3">
        <f t="shared" si="21"/>
        <v>0</v>
      </c>
      <c r="AE99" s="60"/>
    </row>
    <row r="100" spans="1:31" s="61" customFormat="1" ht="24.95" customHeight="1" x14ac:dyDescent="0.2">
      <c r="A100" s="53" t="str">
        <f t="shared" si="13"/>
        <v>1441|1440011|153|2024|9269157628|3611|3743,46</v>
      </c>
      <c r="B100" s="53" t="str">
        <f t="shared" si="14"/>
        <v>1441|1440011|153|2024|5572</v>
      </c>
      <c r="C100" s="59" t="str">
        <f t="shared" si="15"/>
        <v>1440011|5572</v>
      </c>
      <c r="D100" s="32">
        <v>1441</v>
      </c>
      <c r="E100" s="32">
        <v>1440011</v>
      </c>
      <c r="F100" s="73" t="str">
        <f t="shared" si="16"/>
        <v>153/2024</v>
      </c>
      <c r="G100" s="32">
        <v>153</v>
      </c>
      <c r="H100" s="32">
        <v>2024</v>
      </c>
      <c r="I100" s="73" t="str">
        <f t="shared" si="17"/>
        <v>10.1</v>
      </c>
      <c r="J100" s="32">
        <v>10</v>
      </c>
      <c r="K100" s="32">
        <v>1</v>
      </c>
      <c r="L100" s="32">
        <v>9269157628</v>
      </c>
      <c r="M100" s="33" t="s">
        <v>202</v>
      </c>
      <c r="N100" s="32">
        <v>3611</v>
      </c>
      <c r="O100" s="33" t="s">
        <v>114</v>
      </c>
      <c r="P100" s="32">
        <v>9</v>
      </c>
      <c r="Q100" s="19">
        <v>45540</v>
      </c>
      <c r="R100" s="32">
        <v>9</v>
      </c>
      <c r="S100" s="34">
        <v>3743.46</v>
      </c>
      <c r="T100" s="34">
        <v>0</v>
      </c>
      <c r="U100" s="34">
        <v>0</v>
      </c>
      <c r="V100" s="70">
        <f t="shared" si="18"/>
        <v>3743.46</v>
      </c>
      <c r="W100" s="19">
        <f>IF(Y100&lt;&gt;"Liquidação Cancelada",VLOOKUP(B100,'BASE DE DADOS OPS'!$B$5:$Q$9635,11,FALSE),"Liquidação Cancelada")</f>
        <v>45547</v>
      </c>
      <c r="X100" s="36">
        <f t="shared" si="19"/>
        <v>5</v>
      </c>
      <c r="Y100" s="32">
        <f>VLOOKUP(A100,'BASE DE DADOS OPS'!$A$5:$Q$9635,13,FALSE)</f>
        <v>5572</v>
      </c>
      <c r="Z100" s="4">
        <f>IF(Y100&lt;&gt;"Liquidação Cancelada",VLOOKUP(B100,'BASE DE DADOS OPS'!$B$5:$Q$9635,13,FALSE),"Liquidação Cancelada")</f>
        <v>3743.46</v>
      </c>
      <c r="AA100" s="4">
        <f>IF(Y100&lt;&gt;"Liquidação Cancelada",VLOOKUP(B100,'BASE DE DADOS OPS'!$B$5:$Q$9635,15,FALSE),"Liquidação Cancelada")</f>
        <v>95.35</v>
      </c>
      <c r="AB100" s="4">
        <f>IF(Y100&lt;&gt;"Liquidação Cancelada",VLOOKUP(B100,'BASE DE DADOS OPS'!$B$5:$Q$9635,14,FALSE),"Liquidação Cancelada")</f>
        <v>3648.11</v>
      </c>
      <c r="AC100" s="4">
        <f t="shared" si="20"/>
        <v>3648.11</v>
      </c>
      <c r="AD100" s="3">
        <f t="shared" si="21"/>
        <v>0</v>
      </c>
      <c r="AE100" s="60"/>
    </row>
    <row r="101" spans="1:31" s="61" customFormat="1" ht="24.95" customHeight="1" x14ac:dyDescent="0.2">
      <c r="A101" s="53" t="str">
        <f t="shared" si="13"/>
        <v>1441|1440011|154|2024|73694126600|3611|7410,25</v>
      </c>
      <c r="B101" s="53" t="str">
        <f t="shared" si="14"/>
        <v>1441|1440011|154|2024|5586</v>
      </c>
      <c r="C101" s="59" t="str">
        <f t="shared" si="15"/>
        <v>1440011|5586</v>
      </c>
      <c r="D101" s="32">
        <v>1441</v>
      </c>
      <c r="E101" s="32">
        <v>1440011</v>
      </c>
      <c r="F101" s="73" t="str">
        <f t="shared" si="16"/>
        <v>154/2024</v>
      </c>
      <c r="G101" s="32">
        <v>154</v>
      </c>
      <c r="H101" s="32">
        <v>2024</v>
      </c>
      <c r="I101" s="73" t="str">
        <f t="shared" si="17"/>
        <v>10.1</v>
      </c>
      <c r="J101" s="32">
        <v>10</v>
      </c>
      <c r="K101" s="32">
        <v>1</v>
      </c>
      <c r="L101" s="32">
        <v>73694126600</v>
      </c>
      <c r="M101" s="33" t="s">
        <v>203</v>
      </c>
      <c r="N101" s="32">
        <v>3611</v>
      </c>
      <c r="O101" s="33" t="s">
        <v>114</v>
      </c>
      <c r="P101" s="32">
        <v>9</v>
      </c>
      <c r="Q101" s="19">
        <v>45541</v>
      </c>
      <c r="R101" s="32">
        <v>8</v>
      </c>
      <c r="S101" s="34">
        <v>7410.25</v>
      </c>
      <c r="T101" s="34">
        <v>0</v>
      </c>
      <c r="U101" s="34">
        <v>0</v>
      </c>
      <c r="V101" s="70">
        <f t="shared" si="18"/>
        <v>7410.25</v>
      </c>
      <c r="W101" s="19">
        <f>IF(Y101&lt;&gt;"Liquidação Cancelada",VLOOKUP(B101,'BASE DE DADOS OPS'!$B$5:$Q$9635,11,FALSE),"Liquidação Cancelada")</f>
        <v>45547</v>
      </c>
      <c r="X101" s="36">
        <f t="shared" si="19"/>
        <v>4</v>
      </c>
      <c r="Y101" s="32">
        <f>VLOOKUP(A101,'BASE DE DADOS OPS'!$A$5:$Q$9635,13,FALSE)</f>
        <v>5586</v>
      </c>
      <c r="Z101" s="4">
        <f>IF(Y101&lt;&gt;"Liquidação Cancelada",VLOOKUP(B101,'BASE DE DADOS OPS'!$B$5:$Q$9635,13,FALSE),"Liquidação Cancelada")</f>
        <v>7410.25</v>
      </c>
      <c r="AA101" s="4">
        <f>IF(Y101&lt;&gt;"Liquidação Cancelada",VLOOKUP(B101,'BASE DE DADOS OPS'!$B$5:$Q$9635,15,FALSE),"Liquidação Cancelada")</f>
        <v>986.49</v>
      </c>
      <c r="AB101" s="4">
        <f>IF(Y101&lt;&gt;"Liquidação Cancelada",VLOOKUP(B101,'BASE DE DADOS OPS'!$B$5:$Q$9635,14,FALSE),"Liquidação Cancelada")</f>
        <v>6423.76</v>
      </c>
      <c r="AC101" s="4">
        <f t="shared" si="20"/>
        <v>6423.76</v>
      </c>
      <c r="AD101" s="3">
        <f t="shared" si="21"/>
        <v>0</v>
      </c>
      <c r="AE101" s="60"/>
    </row>
    <row r="102" spans="1:31" s="61" customFormat="1" ht="24.95" customHeight="1" x14ac:dyDescent="0.2">
      <c r="A102" s="53" t="str">
        <f t="shared" si="13"/>
        <v>1441|1440011|155|2024|22068043000141|3920|8000</v>
      </c>
      <c r="B102" s="53" t="str">
        <f t="shared" si="14"/>
        <v>1441|1440011|155|2024|5503</v>
      </c>
      <c r="C102" s="59" t="str">
        <f t="shared" si="15"/>
        <v>1440011|5503</v>
      </c>
      <c r="D102" s="32">
        <v>1441</v>
      </c>
      <c r="E102" s="32">
        <v>1440011</v>
      </c>
      <c r="F102" s="73" t="str">
        <f t="shared" si="16"/>
        <v>155/2024</v>
      </c>
      <c r="G102" s="32">
        <v>155</v>
      </c>
      <c r="H102" s="32">
        <v>2024</v>
      </c>
      <c r="I102" s="73" t="str">
        <f t="shared" si="17"/>
        <v>10.1</v>
      </c>
      <c r="J102" s="32">
        <v>10</v>
      </c>
      <c r="K102" s="32">
        <v>1</v>
      </c>
      <c r="L102" s="32">
        <v>22068043000141</v>
      </c>
      <c r="M102" s="33" t="s">
        <v>204</v>
      </c>
      <c r="N102" s="32">
        <v>3920</v>
      </c>
      <c r="O102" s="33" t="s">
        <v>114</v>
      </c>
      <c r="P102" s="32">
        <v>9</v>
      </c>
      <c r="Q102" s="19">
        <v>45541</v>
      </c>
      <c r="R102" s="32">
        <v>8</v>
      </c>
      <c r="S102" s="34">
        <v>8000</v>
      </c>
      <c r="T102" s="34">
        <v>0</v>
      </c>
      <c r="U102" s="34">
        <v>0</v>
      </c>
      <c r="V102" s="70">
        <f t="shared" si="18"/>
        <v>8000</v>
      </c>
      <c r="W102" s="19">
        <f>IF(Y102&lt;&gt;"Liquidação Cancelada",VLOOKUP(B102,'BASE DE DADOS OPS'!$B$5:$Q$9635,11,FALSE),"Liquidação Cancelada")</f>
        <v>45545</v>
      </c>
      <c r="X102" s="36">
        <f t="shared" si="19"/>
        <v>2</v>
      </c>
      <c r="Y102" s="32">
        <f>VLOOKUP(A102,'BASE DE DADOS OPS'!$A$5:$Q$9635,13,FALSE)</f>
        <v>5503</v>
      </c>
      <c r="Z102" s="4">
        <f>IF(Y102&lt;&gt;"Liquidação Cancelada",VLOOKUP(B102,'BASE DE DADOS OPS'!$B$5:$Q$9635,13,FALSE),"Liquidação Cancelada")</f>
        <v>8000</v>
      </c>
      <c r="AA102" s="4">
        <f>IF(Y102&lt;&gt;"Liquidação Cancelada",VLOOKUP(B102,'BASE DE DADOS OPS'!$B$5:$Q$9635,15,FALSE),"Liquidação Cancelada")</f>
        <v>384</v>
      </c>
      <c r="AB102" s="4">
        <f>IF(Y102&lt;&gt;"Liquidação Cancelada",VLOOKUP(B102,'BASE DE DADOS OPS'!$B$5:$Q$9635,14,FALSE),"Liquidação Cancelada")</f>
        <v>7616</v>
      </c>
      <c r="AC102" s="4">
        <f t="shared" si="20"/>
        <v>7616</v>
      </c>
      <c r="AD102" s="3">
        <f t="shared" si="21"/>
        <v>0</v>
      </c>
      <c r="AE102" s="60"/>
    </row>
    <row r="103" spans="1:31" s="61" customFormat="1" ht="24.95" customHeight="1" x14ac:dyDescent="0.2">
      <c r="A103" s="53" t="str">
        <f t="shared" si="13"/>
        <v>1441|1440011|156|2024|89330994687|3611|3827,22</v>
      </c>
      <c r="B103" s="53" t="str">
        <f t="shared" si="14"/>
        <v>1441|1440011|156|2024|5619</v>
      </c>
      <c r="C103" s="59" t="str">
        <f t="shared" si="15"/>
        <v>1440011|5619</v>
      </c>
      <c r="D103" s="32">
        <v>1441</v>
      </c>
      <c r="E103" s="32">
        <v>1440011</v>
      </c>
      <c r="F103" s="73" t="str">
        <f t="shared" si="16"/>
        <v>156/2024</v>
      </c>
      <c r="G103" s="32">
        <v>156</v>
      </c>
      <c r="H103" s="32">
        <v>2024</v>
      </c>
      <c r="I103" s="73" t="str">
        <f t="shared" si="17"/>
        <v>10.1</v>
      </c>
      <c r="J103" s="32">
        <v>10</v>
      </c>
      <c r="K103" s="32">
        <v>1</v>
      </c>
      <c r="L103" s="32">
        <v>89330994687</v>
      </c>
      <c r="M103" s="33" t="s">
        <v>205</v>
      </c>
      <c r="N103" s="32">
        <v>3611</v>
      </c>
      <c r="O103" s="33" t="s">
        <v>114</v>
      </c>
      <c r="P103" s="32">
        <v>9</v>
      </c>
      <c r="Q103" s="19">
        <v>45544</v>
      </c>
      <c r="R103" s="32">
        <v>8</v>
      </c>
      <c r="S103" s="34">
        <v>3827.22</v>
      </c>
      <c r="T103" s="34">
        <v>0</v>
      </c>
      <c r="U103" s="34">
        <v>0</v>
      </c>
      <c r="V103" s="70">
        <f t="shared" si="18"/>
        <v>3827.22</v>
      </c>
      <c r="W103" s="19">
        <f>IF(Y103&lt;&gt;"Liquidação Cancelada",VLOOKUP(B103,'BASE DE DADOS OPS'!$B$5:$Q$9635,11,FALSE),"Liquidação Cancelada")</f>
        <v>45547</v>
      </c>
      <c r="X103" s="36">
        <f t="shared" si="19"/>
        <v>3</v>
      </c>
      <c r="Y103" s="32">
        <f>VLOOKUP(A103,'BASE DE DADOS OPS'!$A$5:$Q$9635,13,FALSE)</f>
        <v>5619</v>
      </c>
      <c r="Z103" s="4">
        <f>IF(Y103&lt;&gt;"Liquidação Cancelada",VLOOKUP(B103,'BASE DE DADOS OPS'!$B$5:$Q$9635,13,FALSE),"Liquidação Cancelada")</f>
        <v>3827.2200000000003</v>
      </c>
      <c r="AA103" s="4">
        <f>IF(Y103&lt;&gt;"Liquidação Cancelada",VLOOKUP(B103,'BASE DE DADOS OPS'!$B$5:$Q$9635,15,FALSE),"Liquidação Cancelada")</f>
        <v>107.92</v>
      </c>
      <c r="AB103" s="4">
        <f>IF(Y103&lt;&gt;"Liquidação Cancelada",VLOOKUP(B103,'BASE DE DADOS OPS'!$B$5:$Q$9635,14,FALSE),"Liquidação Cancelada")</f>
        <v>3719.3</v>
      </c>
      <c r="AC103" s="4">
        <f t="shared" si="20"/>
        <v>3719.3</v>
      </c>
      <c r="AD103" s="3">
        <f t="shared" si="21"/>
        <v>-4.5474735088646412E-13</v>
      </c>
      <c r="AE103" s="60"/>
    </row>
    <row r="104" spans="1:31" s="61" customFormat="1" ht="24.95" customHeight="1" x14ac:dyDescent="0.2">
      <c r="A104" s="53" t="str">
        <f t="shared" si="13"/>
        <v>1441|1440011|158|2024|62297406649|3611|1780,39</v>
      </c>
      <c r="B104" s="53" t="str">
        <f t="shared" si="14"/>
        <v>1441|1440011|158|2024|5581</v>
      </c>
      <c r="C104" s="59" t="str">
        <f t="shared" si="15"/>
        <v>1440011|5581</v>
      </c>
      <c r="D104" s="32">
        <v>1441</v>
      </c>
      <c r="E104" s="32">
        <v>1440011</v>
      </c>
      <c r="F104" s="73" t="str">
        <f t="shared" si="16"/>
        <v>158/2024</v>
      </c>
      <c r="G104" s="32">
        <v>158</v>
      </c>
      <c r="H104" s="32">
        <v>2024</v>
      </c>
      <c r="I104" s="73" t="str">
        <f t="shared" si="17"/>
        <v>10.1</v>
      </c>
      <c r="J104" s="32">
        <v>10</v>
      </c>
      <c r="K104" s="32">
        <v>1</v>
      </c>
      <c r="L104" s="32">
        <v>62297406649</v>
      </c>
      <c r="M104" s="33" t="s">
        <v>206</v>
      </c>
      <c r="N104" s="32">
        <v>3611</v>
      </c>
      <c r="O104" s="33" t="s">
        <v>114</v>
      </c>
      <c r="P104" s="32">
        <v>9</v>
      </c>
      <c r="Q104" s="19">
        <v>45541</v>
      </c>
      <c r="R104" s="32">
        <v>8</v>
      </c>
      <c r="S104" s="34">
        <v>1780.39</v>
      </c>
      <c r="T104" s="34">
        <v>0</v>
      </c>
      <c r="U104" s="34">
        <v>0</v>
      </c>
      <c r="V104" s="70">
        <f t="shared" si="18"/>
        <v>1780.39</v>
      </c>
      <c r="W104" s="19">
        <f>IF(Y104&lt;&gt;"Liquidação Cancelada",VLOOKUP(B104,'BASE DE DADOS OPS'!$B$5:$Q$9635,11,FALSE),"Liquidação Cancelada")</f>
        <v>45547</v>
      </c>
      <c r="X104" s="36">
        <f t="shared" si="19"/>
        <v>4</v>
      </c>
      <c r="Y104" s="32">
        <f>VLOOKUP(A104,'BASE DE DADOS OPS'!$A$5:$Q$9635,13,FALSE)</f>
        <v>5581</v>
      </c>
      <c r="Z104" s="4">
        <f>IF(Y104&lt;&gt;"Liquidação Cancelada",VLOOKUP(B104,'BASE DE DADOS OPS'!$B$5:$Q$9635,13,FALSE),"Liquidação Cancelada")</f>
        <v>1780.39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1780.39</v>
      </c>
      <c r="AC104" s="4">
        <f t="shared" si="20"/>
        <v>1780.39</v>
      </c>
      <c r="AD104" s="3">
        <f t="shared" si="21"/>
        <v>0</v>
      </c>
      <c r="AE104" s="60"/>
    </row>
    <row r="105" spans="1:31" s="61" customFormat="1" ht="24.95" customHeight="1" x14ac:dyDescent="0.2">
      <c r="A105" s="53" t="str">
        <f t="shared" si="13"/>
        <v>1441|1440011|160|2024|56653212653|3611|1999,27</v>
      </c>
      <c r="B105" s="53" t="str">
        <f t="shared" si="14"/>
        <v>1441|1440011|160|2024|5435</v>
      </c>
      <c r="C105" s="59" t="str">
        <f t="shared" si="15"/>
        <v>1440011|5435</v>
      </c>
      <c r="D105" s="32">
        <v>1441</v>
      </c>
      <c r="E105" s="32">
        <v>1440011</v>
      </c>
      <c r="F105" s="73" t="str">
        <f t="shared" si="16"/>
        <v>160/2024</v>
      </c>
      <c r="G105" s="32">
        <v>160</v>
      </c>
      <c r="H105" s="32">
        <v>2024</v>
      </c>
      <c r="I105" s="73" t="str">
        <f t="shared" si="17"/>
        <v>10.1</v>
      </c>
      <c r="J105" s="32">
        <v>10</v>
      </c>
      <c r="K105" s="32">
        <v>1</v>
      </c>
      <c r="L105" s="32">
        <v>56653212653</v>
      </c>
      <c r="M105" s="33" t="s">
        <v>207</v>
      </c>
      <c r="N105" s="32">
        <v>3611</v>
      </c>
      <c r="O105" s="33" t="s">
        <v>114</v>
      </c>
      <c r="P105" s="32">
        <v>9</v>
      </c>
      <c r="Q105" s="19">
        <v>45541</v>
      </c>
      <c r="R105" s="32">
        <v>8</v>
      </c>
      <c r="S105" s="34">
        <v>1999.27</v>
      </c>
      <c r="T105" s="34">
        <v>0</v>
      </c>
      <c r="U105" s="34">
        <v>0</v>
      </c>
      <c r="V105" s="70">
        <f t="shared" si="18"/>
        <v>1999.27</v>
      </c>
      <c r="W105" s="19">
        <f>IF(Y105&lt;&gt;"Liquidação Cancelada",VLOOKUP(B105,'BASE DE DADOS OPS'!$B$5:$Q$9635,11,FALSE),"Liquidação Cancelada")</f>
        <v>45544</v>
      </c>
      <c r="X105" s="36">
        <f t="shared" si="19"/>
        <v>1</v>
      </c>
      <c r="Y105" s="32">
        <f>VLOOKUP(A105,'BASE DE DADOS OPS'!$A$5:$Q$9635,13,FALSE)</f>
        <v>5435</v>
      </c>
      <c r="Z105" s="4">
        <f>IF(Y105&lt;&gt;"Liquidação Cancelada",VLOOKUP(B105,'BASE DE DADOS OPS'!$B$5:$Q$9635,13,FALSE),"Liquidação Cancelada")</f>
        <v>1999.27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1999.27</v>
      </c>
      <c r="AC105" s="4">
        <f t="shared" si="20"/>
        <v>1999.27</v>
      </c>
      <c r="AD105" s="3">
        <f t="shared" si="21"/>
        <v>0</v>
      </c>
      <c r="AE105" s="60"/>
    </row>
    <row r="106" spans="1:31" s="61" customFormat="1" ht="24.95" customHeight="1" x14ac:dyDescent="0.2">
      <c r="A106" s="53" t="str">
        <f t="shared" si="13"/>
        <v>1441|1440011|161|2024|76809528920|3611|1166,21</v>
      </c>
      <c r="B106" s="53" t="str">
        <f t="shared" si="14"/>
        <v>1441|1440011|161|2024|5423</v>
      </c>
      <c r="C106" s="59" t="str">
        <f t="shared" si="15"/>
        <v>1440011|5423</v>
      </c>
      <c r="D106" s="32">
        <v>1441</v>
      </c>
      <c r="E106" s="32">
        <v>1440011</v>
      </c>
      <c r="F106" s="73" t="str">
        <f t="shared" si="16"/>
        <v>161/2024</v>
      </c>
      <c r="G106" s="32">
        <v>161</v>
      </c>
      <c r="H106" s="32">
        <v>2024</v>
      </c>
      <c r="I106" s="73" t="str">
        <f t="shared" si="17"/>
        <v>10.1</v>
      </c>
      <c r="J106" s="32">
        <v>10</v>
      </c>
      <c r="K106" s="32">
        <v>1</v>
      </c>
      <c r="L106" s="32">
        <v>76809528920</v>
      </c>
      <c r="M106" s="33" t="s">
        <v>208</v>
      </c>
      <c r="N106" s="32">
        <v>3611</v>
      </c>
      <c r="O106" s="33" t="s">
        <v>114</v>
      </c>
      <c r="P106" s="32">
        <v>9</v>
      </c>
      <c r="Q106" s="19">
        <v>45540</v>
      </c>
      <c r="R106" s="32">
        <v>8</v>
      </c>
      <c r="S106" s="34">
        <v>1166.21</v>
      </c>
      <c r="T106" s="34">
        <v>0</v>
      </c>
      <c r="U106" s="34">
        <v>0</v>
      </c>
      <c r="V106" s="70">
        <f t="shared" si="18"/>
        <v>1166.21</v>
      </c>
      <c r="W106" s="19">
        <f>IF(Y106&lt;&gt;"Liquidação Cancelada",VLOOKUP(B106,'BASE DE DADOS OPS'!$B$5:$Q$9635,11,FALSE),"Liquidação Cancelada")</f>
        <v>45544</v>
      </c>
      <c r="X106" s="36">
        <f t="shared" si="19"/>
        <v>2</v>
      </c>
      <c r="Y106" s="32">
        <f>VLOOKUP(A106,'BASE DE DADOS OPS'!$A$5:$Q$9635,13,FALSE)</f>
        <v>5423</v>
      </c>
      <c r="Z106" s="4">
        <f>IF(Y106&lt;&gt;"Liquidação Cancelada",VLOOKUP(B106,'BASE DE DADOS OPS'!$B$5:$Q$9635,13,FALSE),"Liquidação Cancelada")</f>
        <v>1166.21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1166.21</v>
      </c>
      <c r="AC106" s="4">
        <f t="shared" si="20"/>
        <v>1166.21</v>
      </c>
      <c r="AD106" s="3">
        <f t="shared" si="21"/>
        <v>0</v>
      </c>
      <c r="AE106" s="60"/>
    </row>
    <row r="107" spans="1:31" s="61" customFormat="1" ht="24.95" customHeight="1" x14ac:dyDescent="0.2">
      <c r="A107" s="53" t="str">
        <f t="shared" si="13"/>
        <v>1441|1440011|162|2024|17709692000144|3920|29071,77</v>
      </c>
      <c r="B107" s="53" t="str">
        <f t="shared" si="14"/>
        <v>1441|1440011|162|2024|5532</v>
      </c>
      <c r="C107" s="59" t="str">
        <f t="shared" si="15"/>
        <v>1440011|5532</v>
      </c>
      <c r="D107" s="32">
        <v>1441</v>
      </c>
      <c r="E107" s="32">
        <v>1440011</v>
      </c>
      <c r="F107" s="73" t="str">
        <f t="shared" si="16"/>
        <v>162/2024</v>
      </c>
      <c r="G107" s="32">
        <v>162</v>
      </c>
      <c r="H107" s="32">
        <v>2024</v>
      </c>
      <c r="I107" s="73" t="str">
        <f t="shared" si="17"/>
        <v>10.1</v>
      </c>
      <c r="J107" s="32">
        <v>10</v>
      </c>
      <c r="K107" s="32">
        <v>1</v>
      </c>
      <c r="L107" s="32">
        <v>17709692000144</v>
      </c>
      <c r="M107" s="33" t="s">
        <v>209</v>
      </c>
      <c r="N107" s="32">
        <v>3920</v>
      </c>
      <c r="O107" s="33" t="s">
        <v>114</v>
      </c>
      <c r="P107" s="32">
        <v>9</v>
      </c>
      <c r="Q107" s="19">
        <v>45540</v>
      </c>
      <c r="R107" s="32">
        <v>8</v>
      </c>
      <c r="S107" s="34">
        <v>29071.77</v>
      </c>
      <c r="T107" s="34">
        <v>0</v>
      </c>
      <c r="U107" s="34">
        <v>0</v>
      </c>
      <c r="V107" s="70">
        <f t="shared" si="18"/>
        <v>29071.77</v>
      </c>
      <c r="W107" s="19">
        <f>IF(Y107&lt;&gt;"Liquidação Cancelada",VLOOKUP(B107,'BASE DE DADOS OPS'!$B$5:$Q$9635,11,FALSE),"Liquidação Cancelada")</f>
        <v>45545</v>
      </c>
      <c r="X107" s="36">
        <f t="shared" si="19"/>
        <v>3</v>
      </c>
      <c r="Y107" s="32">
        <f>VLOOKUP(A107,'BASE DE DADOS OPS'!$A$5:$Q$9635,13,FALSE)</f>
        <v>5532</v>
      </c>
      <c r="Z107" s="4">
        <f>IF(Y107&lt;&gt;"Liquidação Cancelada",VLOOKUP(B107,'BASE DE DADOS OPS'!$B$5:$Q$9635,13,FALSE),"Liquidação Cancelada")</f>
        <v>29071.77</v>
      </c>
      <c r="AA107" s="4">
        <f>IF(Y107&lt;&gt;"Liquidação Cancelada",VLOOKUP(B107,'BASE DE DADOS OPS'!$B$5:$Q$9635,15,FALSE),"Liquidação Cancelada")</f>
        <v>0</v>
      </c>
      <c r="AB107" s="4">
        <f>IF(Y107&lt;&gt;"Liquidação Cancelada",VLOOKUP(B107,'BASE DE DADOS OPS'!$B$5:$Q$9635,14,FALSE),"Liquidação Cancelada")</f>
        <v>29071.77</v>
      </c>
      <c r="AC107" s="4">
        <f t="shared" si="20"/>
        <v>29071.77</v>
      </c>
      <c r="AD107" s="3">
        <f t="shared" si="21"/>
        <v>0</v>
      </c>
      <c r="AE107" s="60"/>
    </row>
    <row r="108" spans="1:31" s="61" customFormat="1" ht="24.95" customHeight="1" x14ac:dyDescent="0.2">
      <c r="A108" s="53" t="str">
        <f t="shared" si="13"/>
        <v>1441|1440011|163|2024|59424451687|3611|2954,41</v>
      </c>
      <c r="B108" s="53" t="str">
        <f t="shared" si="14"/>
        <v>1441|1440011|163|2024|5597</v>
      </c>
      <c r="C108" s="59" t="str">
        <f t="shared" si="15"/>
        <v>1440011|5597</v>
      </c>
      <c r="D108" s="32">
        <v>1441</v>
      </c>
      <c r="E108" s="32">
        <v>1440011</v>
      </c>
      <c r="F108" s="73" t="str">
        <f t="shared" si="16"/>
        <v>163/2024</v>
      </c>
      <c r="G108" s="32">
        <v>163</v>
      </c>
      <c r="H108" s="32">
        <v>2024</v>
      </c>
      <c r="I108" s="73" t="str">
        <f t="shared" si="17"/>
        <v>10.1</v>
      </c>
      <c r="J108" s="32">
        <v>10</v>
      </c>
      <c r="K108" s="32">
        <v>1</v>
      </c>
      <c r="L108" s="32">
        <v>59424451687</v>
      </c>
      <c r="M108" s="33" t="s">
        <v>210</v>
      </c>
      <c r="N108" s="32">
        <v>3611</v>
      </c>
      <c r="O108" s="33" t="s">
        <v>114</v>
      </c>
      <c r="P108" s="32">
        <v>9</v>
      </c>
      <c r="Q108" s="19">
        <v>45544</v>
      </c>
      <c r="R108" s="32">
        <v>8</v>
      </c>
      <c r="S108" s="34">
        <v>2954.41</v>
      </c>
      <c r="T108" s="34">
        <v>0</v>
      </c>
      <c r="U108" s="34">
        <v>0</v>
      </c>
      <c r="V108" s="70">
        <f t="shared" si="18"/>
        <v>2954.41</v>
      </c>
      <c r="W108" s="19">
        <f>IF(Y108&lt;&gt;"Liquidação Cancelada",VLOOKUP(B108,'BASE DE DADOS OPS'!$B$5:$Q$9635,11,FALSE),"Liquidação Cancelada")</f>
        <v>45547</v>
      </c>
      <c r="X108" s="36">
        <f t="shared" si="19"/>
        <v>3</v>
      </c>
      <c r="Y108" s="32">
        <f>VLOOKUP(A108,'BASE DE DADOS OPS'!$A$5:$Q$9635,13,FALSE)</f>
        <v>5597</v>
      </c>
      <c r="Z108" s="4">
        <f>IF(Y108&lt;&gt;"Liquidação Cancelada",VLOOKUP(B108,'BASE DE DADOS OPS'!$B$5:$Q$9635,13,FALSE),"Liquidação Cancelada")</f>
        <v>2954.4100000000003</v>
      </c>
      <c r="AA108" s="4">
        <f>IF(Y108&lt;&gt;"Liquidação Cancelada",VLOOKUP(B108,'BASE DE DADOS OPS'!$B$5:$Q$9635,15,FALSE),"Liquidação Cancelada")</f>
        <v>9.7799999999999994</v>
      </c>
      <c r="AB108" s="4">
        <f>IF(Y108&lt;&gt;"Liquidação Cancelada",VLOOKUP(B108,'BASE DE DADOS OPS'!$B$5:$Q$9635,14,FALSE),"Liquidação Cancelada")</f>
        <v>2944.63</v>
      </c>
      <c r="AC108" s="4">
        <f t="shared" si="20"/>
        <v>2944.63</v>
      </c>
      <c r="AD108" s="3">
        <f t="shared" si="21"/>
        <v>-4.5474735088646412E-13</v>
      </c>
      <c r="AE108" s="60"/>
    </row>
    <row r="109" spans="1:31" s="61" customFormat="1" ht="24.95" customHeight="1" x14ac:dyDescent="0.2">
      <c r="A109" s="53" t="str">
        <f t="shared" si="13"/>
        <v>1441|1440011|164|2024|84137207615|3611|9099,81</v>
      </c>
      <c r="B109" s="53" t="str">
        <f t="shared" si="14"/>
        <v>1441|1440011|164|2024|5592</v>
      </c>
      <c r="C109" s="59" t="str">
        <f t="shared" si="15"/>
        <v>1440011|5592</v>
      </c>
      <c r="D109" s="32">
        <v>1441</v>
      </c>
      <c r="E109" s="32">
        <v>1440011</v>
      </c>
      <c r="F109" s="73" t="str">
        <f t="shared" si="16"/>
        <v>164/2024</v>
      </c>
      <c r="G109" s="32">
        <v>164</v>
      </c>
      <c r="H109" s="32">
        <v>2024</v>
      </c>
      <c r="I109" s="73" t="str">
        <f t="shared" si="17"/>
        <v>10.1</v>
      </c>
      <c r="J109" s="32">
        <v>10</v>
      </c>
      <c r="K109" s="32">
        <v>1</v>
      </c>
      <c r="L109" s="32">
        <v>84137207615</v>
      </c>
      <c r="M109" s="33" t="s">
        <v>211</v>
      </c>
      <c r="N109" s="32">
        <v>3611</v>
      </c>
      <c r="O109" s="33" t="s">
        <v>114</v>
      </c>
      <c r="P109" s="32">
        <v>9</v>
      </c>
      <c r="Q109" s="19">
        <v>45541</v>
      </c>
      <c r="R109" s="32">
        <v>8</v>
      </c>
      <c r="S109" s="34">
        <v>9099.81</v>
      </c>
      <c r="T109" s="34">
        <v>0</v>
      </c>
      <c r="U109" s="34">
        <v>0</v>
      </c>
      <c r="V109" s="70">
        <f t="shared" si="18"/>
        <v>9099.81</v>
      </c>
      <c r="W109" s="19">
        <f>IF(Y109&lt;&gt;"Liquidação Cancelada",VLOOKUP(B109,'BASE DE DADOS OPS'!$B$5:$Q$9635,11,FALSE),"Liquidação Cancelada")</f>
        <v>45547</v>
      </c>
      <c r="X109" s="36">
        <f t="shared" si="19"/>
        <v>4</v>
      </c>
      <c r="Y109" s="32">
        <f>VLOOKUP(A109,'BASE DE DADOS OPS'!$A$5:$Q$9635,13,FALSE)</f>
        <v>5592</v>
      </c>
      <c r="Z109" s="4">
        <f>IF(Y109&lt;&gt;"Liquidação Cancelada",VLOOKUP(B109,'BASE DE DADOS OPS'!$B$5:$Q$9635,13,FALSE),"Liquidação Cancelada")</f>
        <v>9099.81</v>
      </c>
      <c r="AA109" s="4">
        <f>IF(Y109&lt;&gt;"Liquidação Cancelada",VLOOKUP(B109,'BASE DE DADOS OPS'!$B$5:$Q$9635,15,FALSE),"Liquidação Cancelada")</f>
        <v>1451.12</v>
      </c>
      <c r="AB109" s="4">
        <f>IF(Y109&lt;&gt;"Liquidação Cancelada",VLOOKUP(B109,'BASE DE DADOS OPS'!$B$5:$Q$9635,14,FALSE),"Liquidação Cancelada")</f>
        <v>7648.69</v>
      </c>
      <c r="AC109" s="4">
        <f t="shared" si="20"/>
        <v>7648.69</v>
      </c>
      <c r="AD109" s="3">
        <f t="shared" si="21"/>
        <v>0</v>
      </c>
      <c r="AE109" s="60"/>
    </row>
    <row r="110" spans="1:31" s="61" customFormat="1" ht="24.95" customHeight="1" x14ac:dyDescent="0.2">
      <c r="A110" s="53" t="str">
        <f t="shared" si="13"/>
        <v>1441|1440011|165|2024|54710693668|3611|8699,31</v>
      </c>
      <c r="B110" s="53" t="str">
        <f t="shared" si="14"/>
        <v>1441|1440011|165|2024|5433</v>
      </c>
      <c r="C110" s="59" t="str">
        <f t="shared" si="15"/>
        <v>1440011|5433</v>
      </c>
      <c r="D110" s="32">
        <v>1441</v>
      </c>
      <c r="E110" s="32">
        <v>1440011</v>
      </c>
      <c r="F110" s="73" t="str">
        <f t="shared" si="16"/>
        <v>165/2024</v>
      </c>
      <c r="G110" s="32">
        <v>165</v>
      </c>
      <c r="H110" s="32">
        <v>2024</v>
      </c>
      <c r="I110" s="73" t="str">
        <f t="shared" si="17"/>
        <v>10.1</v>
      </c>
      <c r="J110" s="32">
        <v>10</v>
      </c>
      <c r="K110" s="32">
        <v>1</v>
      </c>
      <c r="L110" s="32">
        <v>54710693668</v>
      </c>
      <c r="M110" s="33" t="s">
        <v>212</v>
      </c>
      <c r="N110" s="32">
        <v>3611</v>
      </c>
      <c r="O110" s="33" t="s">
        <v>114</v>
      </c>
      <c r="P110" s="32">
        <v>9</v>
      </c>
      <c r="Q110" s="19">
        <v>45541</v>
      </c>
      <c r="R110" s="32">
        <v>8</v>
      </c>
      <c r="S110" s="34">
        <v>8699.31</v>
      </c>
      <c r="T110" s="34">
        <v>0</v>
      </c>
      <c r="U110" s="34">
        <v>0</v>
      </c>
      <c r="V110" s="70">
        <f t="shared" si="18"/>
        <v>8699.31</v>
      </c>
      <c r="W110" s="19">
        <f>IF(Y110&lt;&gt;"Liquidação Cancelada",VLOOKUP(B110,'BASE DE DADOS OPS'!$B$5:$Q$9635,11,FALSE),"Liquidação Cancelada")</f>
        <v>45544</v>
      </c>
      <c r="X110" s="36">
        <f t="shared" si="19"/>
        <v>1</v>
      </c>
      <c r="Y110" s="32">
        <f>VLOOKUP(A110,'BASE DE DADOS OPS'!$A$5:$Q$9635,13,FALSE)</f>
        <v>5433</v>
      </c>
      <c r="Z110" s="4">
        <f>IF(Y110&lt;&gt;"Liquidação Cancelada",VLOOKUP(B110,'BASE DE DADOS OPS'!$B$5:$Q$9635,13,FALSE),"Liquidação Cancelada")</f>
        <v>8699.31</v>
      </c>
      <c r="AA110" s="4">
        <f>IF(Y110&lt;&gt;"Liquidação Cancelada",VLOOKUP(B110,'BASE DE DADOS OPS'!$B$5:$Q$9635,15,FALSE),"Liquidação Cancelada")</f>
        <v>1340.99</v>
      </c>
      <c r="AB110" s="4">
        <f>IF(Y110&lt;&gt;"Liquidação Cancelada",VLOOKUP(B110,'BASE DE DADOS OPS'!$B$5:$Q$9635,14,FALSE),"Liquidação Cancelada")</f>
        <v>7358.32</v>
      </c>
      <c r="AC110" s="4">
        <f t="shared" si="20"/>
        <v>7358.32</v>
      </c>
      <c r="AD110" s="3">
        <f t="shared" si="21"/>
        <v>0</v>
      </c>
      <c r="AE110" s="60"/>
    </row>
    <row r="111" spans="1:31" s="61" customFormat="1" ht="24.95" customHeight="1" x14ac:dyDescent="0.2">
      <c r="A111" s="53" t="str">
        <f t="shared" si="13"/>
        <v>1441|1440011|166|2024|24046590653|3611|6079,52</v>
      </c>
      <c r="B111" s="53" t="str">
        <f t="shared" si="14"/>
        <v>1441|1440011|166|2024|5429</v>
      </c>
      <c r="C111" s="59" t="str">
        <f t="shared" si="15"/>
        <v>1440011|5429</v>
      </c>
      <c r="D111" s="32">
        <v>1441</v>
      </c>
      <c r="E111" s="32">
        <v>1440011</v>
      </c>
      <c r="F111" s="73" t="str">
        <f t="shared" si="16"/>
        <v>166/2024</v>
      </c>
      <c r="G111" s="32">
        <v>166</v>
      </c>
      <c r="H111" s="32">
        <v>2024</v>
      </c>
      <c r="I111" s="73" t="str">
        <f t="shared" si="17"/>
        <v>10.1</v>
      </c>
      <c r="J111" s="32">
        <v>10</v>
      </c>
      <c r="K111" s="32">
        <v>1</v>
      </c>
      <c r="L111" s="32">
        <v>24046590653</v>
      </c>
      <c r="M111" s="33" t="s">
        <v>213</v>
      </c>
      <c r="N111" s="32">
        <v>3611</v>
      </c>
      <c r="O111" s="33" t="s">
        <v>114</v>
      </c>
      <c r="P111" s="32">
        <v>9</v>
      </c>
      <c r="Q111" s="19">
        <v>45541</v>
      </c>
      <c r="R111" s="32">
        <v>8</v>
      </c>
      <c r="S111" s="34">
        <v>6079.52</v>
      </c>
      <c r="T111" s="34">
        <v>0</v>
      </c>
      <c r="U111" s="34">
        <v>0</v>
      </c>
      <c r="V111" s="70">
        <f t="shared" si="18"/>
        <v>6079.52</v>
      </c>
      <c r="W111" s="19">
        <f>IF(Y111&lt;&gt;"Liquidação Cancelada",VLOOKUP(B111,'BASE DE DADOS OPS'!$B$5:$Q$9635,11,FALSE),"Liquidação Cancelada")</f>
        <v>45544</v>
      </c>
      <c r="X111" s="36">
        <f t="shared" si="19"/>
        <v>1</v>
      </c>
      <c r="Y111" s="32">
        <f>VLOOKUP(A111,'BASE DE DADOS OPS'!$A$5:$Q$9635,13,FALSE)</f>
        <v>5429</v>
      </c>
      <c r="Z111" s="4">
        <f>IF(Y111&lt;&gt;"Liquidação Cancelada",VLOOKUP(B111,'BASE DE DADOS OPS'!$B$5:$Q$9635,13,FALSE),"Liquidação Cancelada")</f>
        <v>6079.5199999999995</v>
      </c>
      <c r="AA111" s="4">
        <f>IF(Y111&lt;&gt;"Liquidação Cancelada",VLOOKUP(B111,'BASE DE DADOS OPS'!$B$5:$Q$9635,15,FALSE),"Liquidação Cancelada")</f>
        <v>620.54</v>
      </c>
      <c r="AB111" s="4">
        <f>IF(Y111&lt;&gt;"Liquidação Cancelada",VLOOKUP(B111,'BASE DE DADOS OPS'!$B$5:$Q$9635,14,FALSE),"Liquidação Cancelada")</f>
        <v>5458.98</v>
      </c>
      <c r="AC111" s="4">
        <f t="shared" si="20"/>
        <v>5458.98</v>
      </c>
      <c r="AD111" s="3">
        <f t="shared" si="21"/>
        <v>9.0949470177292824E-13</v>
      </c>
      <c r="AE111" s="60"/>
    </row>
    <row r="112" spans="1:31" s="61" customFormat="1" ht="24.95" customHeight="1" x14ac:dyDescent="0.2">
      <c r="A112" s="53" t="str">
        <f t="shared" si="13"/>
        <v>1441|1440011|167|2024|12964038000163|3920|5976,36</v>
      </c>
      <c r="B112" s="53" t="str">
        <f t="shared" si="14"/>
        <v>1441|1440011|167|2024|5507</v>
      </c>
      <c r="C112" s="59" t="str">
        <f t="shared" si="15"/>
        <v>1440011|5507</v>
      </c>
      <c r="D112" s="32">
        <v>1441</v>
      </c>
      <c r="E112" s="32">
        <v>1440011</v>
      </c>
      <c r="F112" s="73" t="str">
        <f t="shared" si="16"/>
        <v>167/2024</v>
      </c>
      <c r="G112" s="32">
        <v>167</v>
      </c>
      <c r="H112" s="32">
        <v>2024</v>
      </c>
      <c r="I112" s="73" t="str">
        <f t="shared" si="17"/>
        <v>10.1</v>
      </c>
      <c r="J112" s="32">
        <v>10</v>
      </c>
      <c r="K112" s="32">
        <v>1</v>
      </c>
      <c r="L112" s="32">
        <v>12964038000163</v>
      </c>
      <c r="M112" s="33" t="s">
        <v>214</v>
      </c>
      <c r="N112" s="32">
        <v>3920</v>
      </c>
      <c r="O112" s="33" t="s">
        <v>114</v>
      </c>
      <c r="P112" s="32">
        <v>9</v>
      </c>
      <c r="Q112" s="19">
        <v>45541</v>
      </c>
      <c r="R112" s="32">
        <v>8</v>
      </c>
      <c r="S112" s="34">
        <v>5976.36</v>
      </c>
      <c r="T112" s="34">
        <v>0</v>
      </c>
      <c r="U112" s="34">
        <v>0</v>
      </c>
      <c r="V112" s="70">
        <f t="shared" si="18"/>
        <v>5976.36</v>
      </c>
      <c r="W112" s="19">
        <f>IF(Y112&lt;&gt;"Liquidação Cancelada",VLOOKUP(B112,'BASE DE DADOS OPS'!$B$5:$Q$9635,11,FALSE),"Liquidação Cancelada")</f>
        <v>45545</v>
      </c>
      <c r="X112" s="36">
        <f t="shared" si="19"/>
        <v>2</v>
      </c>
      <c r="Y112" s="32">
        <f>VLOOKUP(A112,'BASE DE DADOS OPS'!$A$5:$Q$9635,13,FALSE)</f>
        <v>5507</v>
      </c>
      <c r="Z112" s="4">
        <f>IF(Y112&lt;&gt;"Liquidação Cancelada",VLOOKUP(B112,'BASE DE DADOS OPS'!$B$5:$Q$9635,13,FALSE),"Liquidação Cancelada")</f>
        <v>5976.36</v>
      </c>
      <c r="AA112" s="4">
        <f>IF(Y112&lt;&gt;"Liquidação Cancelada",VLOOKUP(B112,'BASE DE DADOS OPS'!$B$5:$Q$9635,15,FALSE),"Liquidação Cancelada")</f>
        <v>286.87</v>
      </c>
      <c r="AB112" s="4">
        <f>IF(Y112&lt;&gt;"Liquidação Cancelada",VLOOKUP(B112,'BASE DE DADOS OPS'!$B$5:$Q$9635,14,FALSE),"Liquidação Cancelada")</f>
        <v>5689.49</v>
      </c>
      <c r="AC112" s="4">
        <f t="shared" si="20"/>
        <v>5689.49</v>
      </c>
      <c r="AD112" s="3">
        <f t="shared" si="21"/>
        <v>0</v>
      </c>
      <c r="AE112" s="60"/>
    </row>
    <row r="113" spans="1:31" s="61" customFormat="1" ht="24.95" customHeight="1" x14ac:dyDescent="0.2">
      <c r="A113" s="53" t="str">
        <f t="shared" si="13"/>
        <v>1441|1440011|168|2024|3801004600|3611|3456,87</v>
      </c>
      <c r="B113" s="53" t="str">
        <f t="shared" si="14"/>
        <v>1441|1440011|168|2024|5601</v>
      </c>
      <c r="C113" s="59" t="str">
        <f t="shared" si="15"/>
        <v>1440011|5601</v>
      </c>
      <c r="D113" s="32">
        <v>1441</v>
      </c>
      <c r="E113" s="32">
        <v>1440011</v>
      </c>
      <c r="F113" s="73" t="str">
        <f t="shared" si="16"/>
        <v>168/2024</v>
      </c>
      <c r="G113" s="32">
        <v>168</v>
      </c>
      <c r="H113" s="32">
        <v>2024</v>
      </c>
      <c r="I113" s="73" t="str">
        <f t="shared" si="17"/>
        <v>10.1</v>
      </c>
      <c r="J113" s="32">
        <v>10</v>
      </c>
      <c r="K113" s="32">
        <v>1</v>
      </c>
      <c r="L113" s="32">
        <v>3801004600</v>
      </c>
      <c r="M113" s="33" t="s">
        <v>215</v>
      </c>
      <c r="N113" s="32">
        <v>3611</v>
      </c>
      <c r="O113" s="33" t="s">
        <v>114</v>
      </c>
      <c r="P113" s="32">
        <v>9</v>
      </c>
      <c r="Q113" s="19">
        <v>45544</v>
      </c>
      <c r="R113" s="32">
        <v>8</v>
      </c>
      <c r="S113" s="34">
        <v>3456.87</v>
      </c>
      <c r="T113" s="34">
        <v>0</v>
      </c>
      <c r="U113" s="34">
        <v>0</v>
      </c>
      <c r="V113" s="70">
        <f t="shared" si="18"/>
        <v>3456.87</v>
      </c>
      <c r="W113" s="19">
        <f>IF(Y113&lt;&gt;"Liquidação Cancelada",VLOOKUP(B113,'BASE DE DADOS OPS'!$B$5:$Q$9635,11,FALSE),"Liquidação Cancelada")</f>
        <v>45547</v>
      </c>
      <c r="X113" s="36">
        <f t="shared" si="19"/>
        <v>3</v>
      </c>
      <c r="Y113" s="32">
        <f>VLOOKUP(A113,'BASE DE DADOS OPS'!$A$5:$Q$9635,13,FALSE)</f>
        <v>5601</v>
      </c>
      <c r="Z113" s="4">
        <f>IF(Y113&lt;&gt;"Liquidação Cancelada",VLOOKUP(B113,'BASE DE DADOS OPS'!$B$5:$Q$9635,13,FALSE),"Liquidação Cancelada")</f>
        <v>3456.87</v>
      </c>
      <c r="AA113" s="4">
        <f>IF(Y113&lt;&gt;"Liquidação Cancelada",VLOOKUP(B113,'BASE DE DADOS OPS'!$B$5:$Q$9635,15,FALSE),"Liquidação Cancelada")</f>
        <v>52.37</v>
      </c>
      <c r="AB113" s="4">
        <f>IF(Y113&lt;&gt;"Liquidação Cancelada",VLOOKUP(B113,'BASE DE DADOS OPS'!$B$5:$Q$9635,14,FALSE),"Liquidação Cancelada")</f>
        <v>3404.5</v>
      </c>
      <c r="AC113" s="4">
        <f t="shared" si="20"/>
        <v>3404.5</v>
      </c>
      <c r="AD113" s="3">
        <f t="shared" si="21"/>
        <v>0</v>
      </c>
      <c r="AE113" s="60"/>
    </row>
    <row r="114" spans="1:31" s="61" customFormat="1" ht="24.95" customHeight="1" x14ac:dyDescent="0.2">
      <c r="A114" s="53" t="str">
        <f t="shared" si="13"/>
        <v>1441|1440011|169|2024|58352910604|3611|6360,92</v>
      </c>
      <c r="B114" s="53" t="str">
        <f t="shared" si="14"/>
        <v>1441|1440011|169|2024|5428</v>
      </c>
      <c r="C114" s="59" t="str">
        <f t="shared" si="15"/>
        <v>1440011|5428</v>
      </c>
      <c r="D114" s="32">
        <v>1441</v>
      </c>
      <c r="E114" s="32">
        <v>1440011</v>
      </c>
      <c r="F114" s="73" t="str">
        <f t="shared" si="16"/>
        <v>169/2024</v>
      </c>
      <c r="G114" s="32">
        <v>169</v>
      </c>
      <c r="H114" s="32">
        <v>2024</v>
      </c>
      <c r="I114" s="73" t="str">
        <f t="shared" si="17"/>
        <v>10.1</v>
      </c>
      <c r="J114" s="32">
        <v>10</v>
      </c>
      <c r="K114" s="32">
        <v>1</v>
      </c>
      <c r="L114" s="32">
        <v>58352910604</v>
      </c>
      <c r="M114" s="33" t="s">
        <v>216</v>
      </c>
      <c r="N114" s="32">
        <v>3611</v>
      </c>
      <c r="O114" s="33" t="s">
        <v>114</v>
      </c>
      <c r="P114" s="32">
        <v>9</v>
      </c>
      <c r="Q114" s="19">
        <v>45541</v>
      </c>
      <c r="R114" s="32">
        <v>8</v>
      </c>
      <c r="S114" s="34">
        <v>6360.92</v>
      </c>
      <c r="T114" s="34">
        <v>0</v>
      </c>
      <c r="U114" s="34">
        <v>0</v>
      </c>
      <c r="V114" s="70">
        <f t="shared" si="18"/>
        <v>6360.92</v>
      </c>
      <c r="W114" s="19">
        <f>IF(Y114&lt;&gt;"Liquidação Cancelada",VLOOKUP(B114,'BASE DE DADOS OPS'!$B$5:$Q$9635,11,FALSE),"Liquidação Cancelada")</f>
        <v>45544</v>
      </c>
      <c r="X114" s="36">
        <f t="shared" si="19"/>
        <v>1</v>
      </c>
      <c r="Y114" s="32">
        <f>VLOOKUP(A114,'BASE DE DADOS OPS'!$A$5:$Q$9635,13,FALSE)</f>
        <v>5428</v>
      </c>
      <c r="Z114" s="4">
        <f>IF(Y114&lt;&gt;"Liquidação Cancelada",VLOOKUP(B114,'BASE DE DADOS OPS'!$B$5:$Q$9635,13,FALSE),"Liquidação Cancelada")</f>
        <v>6360.92</v>
      </c>
      <c r="AA114" s="4">
        <f>IF(Y114&lt;&gt;"Liquidação Cancelada",VLOOKUP(B114,'BASE DE DADOS OPS'!$B$5:$Q$9635,15,FALSE),"Liquidação Cancelada")</f>
        <v>697.93</v>
      </c>
      <c r="AB114" s="4">
        <f>IF(Y114&lt;&gt;"Liquidação Cancelada",VLOOKUP(B114,'BASE DE DADOS OPS'!$B$5:$Q$9635,14,FALSE),"Liquidação Cancelada")</f>
        <v>5662.99</v>
      </c>
      <c r="AC114" s="4">
        <f t="shared" si="20"/>
        <v>5662.99</v>
      </c>
      <c r="AD114" s="3">
        <f t="shared" si="21"/>
        <v>0</v>
      </c>
      <c r="AE114" s="60"/>
    </row>
    <row r="115" spans="1:31" s="61" customFormat="1" ht="24.95" customHeight="1" x14ac:dyDescent="0.2">
      <c r="A115" s="53" t="str">
        <f t="shared" si="13"/>
        <v>1441|1440011|170|2024|14408503649|3611|6360,91</v>
      </c>
      <c r="B115" s="53" t="str">
        <f t="shared" si="14"/>
        <v>1441|1440011|170|2024|5427</v>
      </c>
      <c r="C115" s="59" t="str">
        <f t="shared" si="15"/>
        <v>1440011|5427</v>
      </c>
      <c r="D115" s="32">
        <v>1441</v>
      </c>
      <c r="E115" s="32">
        <v>1440011</v>
      </c>
      <c r="F115" s="73" t="str">
        <f t="shared" si="16"/>
        <v>170/2024</v>
      </c>
      <c r="G115" s="32">
        <v>170</v>
      </c>
      <c r="H115" s="32">
        <v>2024</v>
      </c>
      <c r="I115" s="73" t="str">
        <f t="shared" si="17"/>
        <v>10.1</v>
      </c>
      <c r="J115" s="32">
        <v>10</v>
      </c>
      <c r="K115" s="32">
        <v>1</v>
      </c>
      <c r="L115" s="32">
        <v>14408503649</v>
      </c>
      <c r="M115" s="33" t="s">
        <v>217</v>
      </c>
      <c r="N115" s="32">
        <v>3611</v>
      </c>
      <c r="O115" s="33" t="s">
        <v>114</v>
      </c>
      <c r="P115" s="32">
        <v>9</v>
      </c>
      <c r="Q115" s="19">
        <v>45541</v>
      </c>
      <c r="R115" s="32">
        <v>8</v>
      </c>
      <c r="S115" s="34">
        <v>6360.91</v>
      </c>
      <c r="T115" s="34">
        <v>0</v>
      </c>
      <c r="U115" s="34">
        <v>0</v>
      </c>
      <c r="V115" s="70">
        <f t="shared" si="18"/>
        <v>6360.91</v>
      </c>
      <c r="W115" s="19">
        <f>IF(Y115&lt;&gt;"Liquidação Cancelada",VLOOKUP(B115,'BASE DE DADOS OPS'!$B$5:$Q$9635,11,FALSE),"Liquidação Cancelada")</f>
        <v>45544</v>
      </c>
      <c r="X115" s="36">
        <f t="shared" si="19"/>
        <v>1</v>
      </c>
      <c r="Y115" s="32">
        <f>VLOOKUP(A115,'BASE DE DADOS OPS'!$A$5:$Q$9635,13,FALSE)</f>
        <v>5427</v>
      </c>
      <c r="Z115" s="4">
        <f>IF(Y115&lt;&gt;"Liquidação Cancelada",VLOOKUP(B115,'BASE DE DADOS OPS'!$B$5:$Q$9635,13,FALSE),"Liquidação Cancelada")</f>
        <v>6360.91</v>
      </c>
      <c r="AA115" s="4">
        <f>IF(Y115&lt;&gt;"Liquidação Cancelada",VLOOKUP(B115,'BASE DE DADOS OPS'!$B$5:$Q$9635,15,FALSE),"Liquidação Cancelada")</f>
        <v>697.93</v>
      </c>
      <c r="AB115" s="4">
        <f>IF(Y115&lt;&gt;"Liquidação Cancelada",VLOOKUP(B115,'BASE DE DADOS OPS'!$B$5:$Q$9635,14,FALSE),"Liquidação Cancelada")</f>
        <v>5662.98</v>
      </c>
      <c r="AC115" s="4">
        <f t="shared" si="20"/>
        <v>5662.98</v>
      </c>
      <c r="AD115" s="3">
        <f t="shared" si="21"/>
        <v>0</v>
      </c>
      <c r="AE115" s="60"/>
    </row>
    <row r="116" spans="1:31" s="61" customFormat="1" ht="24.95" customHeight="1" x14ac:dyDescent="0.2">
      <c r="A116" s="53" t="str">
        <f t="shared" si="13"/>
        <v>1441|1440011|171|2024|87992400763|3611|8048</v>
      </c>
      <c r="B116" s="53" t="str">
        <f t="shared" si="14"/>
        <v>1441|1440011|171|2024|5611</v>
      </c>
      <c r="C116" s="59" t="str">
        <f t="shared" si="15"/>
        <v>1440011|5611</v>
      </c>
      <c r="D116" s="32">
        <v>1441</v>
      </c>
      <c r="E116" s="32">
        <v>1440011</v>
      </c>
      <c r="F116" s="73" t="str">
        <f t="shared" si="16"/>
        <v>171/2024</v>
      </c>
      <c r="G116" s="32">
        <v>171</v>
      </c>
      <c r="H116" s="32">
        <v>2024</v>
      </c>
      <c r="I116" s="73" t="str">
        <f t="shared" si="17"/>
        <v>10.1</v>
      </c>
      <c r="J116" s="32">
        <v>10</v>
      </c>
      <c r="K116" s="32">
        <v>1</v>
      </c>
      <c r="L116" s="32">
        <v>87992400763</v>
      </c>
      <c r="M116" s="33" t="s">
        <v>218</v>
      </c>
      <c r="N116" s="32">
        <v>3611</v>
      </c>
      <c r="O116" s="33" t="s">
        <v>114</v>
      </c>
      <c r="P116" s="32">
        <v>9</v>
      </c>
      <c r="Q116" s="19">
        <v>45544</v>
      </c>
      <c r="R116" s="32">
        <v>8</v>
      </c>
      <c r="S116" s="34">
        <v>8048</v>
      </c>
      <c r="T116" s="34">
        <v>0</v>
      </c>
      <c r="U116" s="34">
        <v>0</v>
      </c>
      <c r="V116" s="70">
        <f t="shared" si="18"/>
        <v>8048</v>
      </c>
      <c r="W116" s="19">
        <f>IF(Y116&lt;&gt;"Liquidação Cancelada",VLOOKUP(B116,'BASE DE DADOS OPS'!$B$5:$Q$9635,11,FALSE),"Liquidação Cancelada")</f>
        <v>45547</v>
      </c>
      <c r="X116" s="36">
        <f t="shared" si="19"/>
        <v>3</v>
      </c>
      <c r="Y116" s="32">
        <f>VLOOKUP(A116,'BASE DE DADOS OPS'!$A$5:$Q$9635,13,FALSE)</f>
        <v>5611</v>
      </c>
      <c r="Z116" s="4">
        <f>IF(Y116&lt;&gt;"Liquidação Cancelada",VLOOKUP(B116,'BASE DE DADOS OPS'!$B$5:$Q$9635,13,FALSE),"Liquidação Cancelada")</f>
        <v>8048</v>
      </c>
      <c r="AA116" s="4">
        <f>IF(Y116&lt;&gt;"Liquidação Cancelada",VLOOKUP(B116,'BASE DE DADOS OPS'!$B$5:$Q$9635,15,FALSE),"Liquidação Cancelada")</f>
        <v>1161.8800000000001</v>
      </c>
      <c r="AB116" s="4">
        <f>IF(Y116&lt;&gt;"Liquidação Cancelada",VLOOKUP(B116,'BASE DE DADOS OPS'!$B$5:$Q$9635,14,FALSE),"Liquidação Cancelada")</f>
        <v>6886.12</v>
      </c>
      <c r="AC116" s="4">
        <f t="shared" si="20"/>
        <v>6886.12</v>
      </c>
      <c r="AD116" s="3">
        <f t="shared" si="21"/>
        <v>0</v>
      </c>
      <c r="AE116" s="60"/>
    </row>
    <row r="117" spans="1:31" s="61" customFormat="1" ht="24.95" customHeight="1" x14ac:dyDescent="0.2">
      <c r="A117" s="53" t="str">
        <f t="shared" si="13"/>
        <v>1441|1440011|172|2024|99999957803|3601|2681320,11</v>
      </c>
      <c r="B117" s="53" t="str">
        <f t="shared" si="14"/>
        <v>1441|1440011|172|2024|343</v>
      </c>
      <c r="C117" s="59" t="str">
        <f t="shared" si="15"/>
        <v>1440011|343</v>
      </c>
      <c r="D117" s="32">
        <v>1441</v>
      </c>
      <c r="E117" s="32">
        <v>1440011</v>
      </c>
      <c r="F117" s="73" t="str">
        <f t="shared" si="16"/>
        <v>172/2024</v>
      </c>
      <c r="G117" s="32">
        <v>172</v>
      </c>
      <c r="H117" s="32">
        <v>2024</v>
      </c>
      <c r="I117" s="73" t="str">
        <f t="shared" si="17"/>
        <v>10.1</v>
      </c>
      <c r="J117" s="32">
        <v>10</v>
      </c>
      <c r="K117" s="32">
        <v>1</v>
      </c>
      <c r="L117" s="32">
        <v>99999957803</v>
      </c>
      <c r="M117" s="33" t="s">
        <v>219</v>
      </c>
      <c r="N117" s="32">
        <v>3601</v>
      </c>
      <c r="O117" s="33" t="s">
        <v>220</v>
      </c>
      <c r="P117" s="32">
        <v>9</v>
      </c>
      <c r="Q117" s="19">
        <v>45555</v>
      </c>
      <c r="R117" s="32">
        <v>8</v>
      </c>
      <c r="S117" s="34">
        <v>2681320.11</v>
      </c>
      <c r="T117" s="34">
        <v>0</v>
      </c>
      <c r="U117" s="34">
        <v>0</v>
      </c>
      <c r="V117" s="70">
        <f t="shared" si="18"/>
        <v>2681320.11</v>
      </c>
      <c r="W117" s="19">
        <f>IF(Y117&lt;&gt;"Liquidação Cancelada",VLOOKUP(B117,'BASE DE DADOS OPS'!$B$5:$Q$9635,11,FALSE),"Liquidação Cancelada")</f>
        <v>45555</v>
      </c>
      <c r="X117" s="36">
        <f t="shared" si="19"/>
        <v>0</v>
      </c>
      <c r="Y117" s="32">
        <f>VLOOKUP(A117,'BASE DE DADOS OPS'!$A$5:$Q$9635,13,FALSE)</f>
        <v>343</v>
      </c>
      <c r="Z117" s="4">
        <f>IF(Y117&lt;&gt;"Liquidação Cancelada",VLOOKUP(B117,'BASE DE DADOS OPS'!$B$5:$Q$9635,13,FALSE),"Liquidação Cancelada")</f>
        <v>2681320.11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2681320.11</v>
      </c>
      <c r="AC117" s="4">
        <f t="shared" si="20"/>
        <v>2681320.11</v>
      </c>
      <c r="AD117" s="3">
        <f t="shared" si="21"/>
        <v>0</v>
      </c>
      <c r="AE117" s="60"/>
    </row>
    <row r="118" spans="1:31" s="61" customFormat="1" ht="24.95" customHeight="1" x14ac:dyDescent="0.2">
      <c r="A118" s="53" t="str">
        <f t="shared" si="13"/>
        <v>1441|1440011|173|2024|51801027668|3611|5172,8</v>
      </c>
      <c r="B118" s="53" t="str">
        <f t="shared" si="14"/>
        <v>1441|1440011|173|2024|5588</v>
      </c>
      <c r="C118" s="59" t="str">
        <f t="shared" si="15"/>
        <v>1440011|5588</v>
      </c>
      <c r="D118" s="32">
        <v>1441</v>
      </c>
      <c r="E118" s="32">
        <v>1440011</v>
      </c>
      <c r="F118" s="73" t="str">
        <f t="shared" si="16"/>
        <v>173/2024</v>
      </c>
      <c r="G118" s="32">
        <v>173</v>
      </c>
      <c r="H118" s="32">
        <v>2024</v>
      </c>
      <c r="I118" s="73" t="str">
        <f t="shared" si="17"/>
        <v>10.1</v>
      </c>
      <c r="J118" s="32">
        <v>10</v>
      </c>
      <c r="K118" s="32">
        <v>1</v>
      </c>
      <c r="L118" s="32">
        <v>51801027668</v>
      </c>
      <c r="M118" s="33" t="s">
        <v>221</v>
      </c>
      <c r="N118" s="32">
        <v>3611</v>
      </c>
      <c r="O118" s="33" t="s">
        <v>114</v>
      </c>
      <c r="P118" s="32">
        <v>9</v>
      </c>
      <c r="Q118" s="19">
        <v>45541</v>
      </c>
      <c r="R118" s="32">
        <v>8</v>
      </c>
      <c r="S118" s="34">
        <v>5172.8</v>
      </c>
      <c r="T118" s="34">
        <v>0</v>
      </c>
      <c r="U118" s="34">
        <v>0</v>
      </c>
      <c r="V118" s="70">
        <f t="shared" si="18"/>
        <v>5172.8</v>
      </c>
      <c r="W118" s="19">
        <f>IF(Y118&lt;&gt;"Liquidação Cancelada",VLOOKUP(B118,'BASE DE DADOS OPS'!$B$5:$Q$9635,11,FALSE),"Liquidação Cancelada")</f>
        <v>45547</v>
      </c>
      <c r="X118" s="36">
        <f t="shared" si="19"/>
        <v>4</v>
      </c>
      <c r="Y118" s="32">
        <f>VLOOKUP(A118,'BASE DE DADOS OPS'!$A$5:$Q$9635,13,FALSE)</f>
        <v>5588</v>
      </c>
      <c r="Z118" s="4">
        <f>IF(Y118&lt;&gt;"Liquidação Cancelada",VLOOKUP(B118,'BASE DE DADOS OPS'!$B$5:$Q$9635,13,FALSE),"Liquidação Cancelada")</f>
        <v>5172.8</v>
      </c>
      <c r="AA118" s="4">
        <f>IF(Y118&lt;&gt;"Liquidação Cancelada",VLOOKUP(B118,'BASE DE DADOS OPS'!$B$5:$Q$9635,15,FALSE),"Liquidação Cancelada")</f>
        <v>374.03</v>
      </c>
      <c r="AB118" s="4">
        <f>IF(Y118&lt;&gt;"Liquidação Cancelada",VLOOKUP(B118,'BASE DE DADOS OPS'!$B$5:$Q$9635,14,FALSE),"Liquidação Cancelada")</f>
        <v>4798.7700000000004</v>
      </c>
      <c r="AC118" s="4">
        <f t="shared" si="20"/>
        <v>4798.7700000000004</v>
      </c>
      <c r="AD118" s="3">
        <f t="shared" si="21"/>
        <v>0</v>
      </c>
      <c r="AE118" s="60"/>
    </row>
    <row r="119" spans="1:31" s="61" customFormat="1" ht="24.95" customHeight="1" x14ac:dyDescent="0.2">
      <c r="A119" s="53" t="str">
        <f t="shared" si="13"/>
        <v>1441|1440011|175|2024|16618025672|3611|3375,24</v>
      </c>
      <c r="B119" s="53" t="str">
        <f t="shared" si="14"/>
        <v>1441|1440011|175|2024|5594</v>
      </c>
      <c r="C119" s="59" t="str">
        <f t="shared" si="15"/>
        <v>1440011|5594</v>
      </c>
      <c r="D119" s="32">
        <v>1441</v>
      </c>
      <c r="E119" s="32">
        <v>1440011</v>
      </c>
      <c r="F119" s="73" t="str">
        <f t="shared" si="16"/>
        <v>175/2024</v>
      </c>
      <c r="G119" s="32">
        <v>175</v>
      </c>
      <c r="H119" s="32">
        <v>2024</v>
      </c>
      <c r="I119" s="73" t="str">
        <f t="shared" si="17"/>
        <v>10.1</v>
      </c>
      <c r="J119" s="32">
        <v>10</v>
      </c>
      <c r="K119" s="32">
        <v>1</v>
      </c>
      <c r="L119" s="32">
        <v>16618025672</v>
      </c>
      <c r="M119" s="33" t="s">
        <v>222</v>
      </c>
      <c r="N119" s="32">
        <v>3611</v>
      </c>
      <c r="O119" s="33" t="s">
        <v>114</v>
      </c>
      <c r="P119" s="32">
        <v>9</v>
      </c>
      <c r="Q119" s="19">
        <v>45541</v>
      </c>
      <c r="R119" s="32">
        <v>8</v>
      </c>
      <c r="S119" s="34">
        <v>3375.24</v>
      </c>
      <c r="T119" s="34">
        <v>0</v>
      </c>
      <c r="U119" s="34">
        <v>0</v>
      </c>
      <c r="V119" s="70">
        <f t="shared" si="18"/>
        <v>3375.24</v>
      </c>
      <c r="W119" s="19">
        <f>IF(Y119&lt;&gt;"Liquidação Cancelada",VLOOKUP(B119,'BASE DE DADOS OPS'!$B$5:$Q$9635,11,FALSE),"Liquidação Cancelada")</f>
        <v>45547</v>
      </c>
      <c r="X119" s="36">
        <f t="shared" si="19"/>
        <v>4</v>
      </c>
      <c r="Y119" s="32">
        <f>VLOOKUP(A119,'BASE DE DADOS OPS'!$A$5:$Q$9635,13,FALSE)</f>
        <v>5594</v>
      </c>
      <c r="Z119" s="4">
        <f>IF(Y119&lt;&gt;"Liquidação Cancelada",VLOOKUP(B119,'BASE DE DADOS OPS'!$B$5:$Q$9635,13,FALSE),"Liquidação Cancelada")</f>
        <v>3375.2400000000002</v>
      </c>
      <c r="AA119" s="4">
        <f>IF(Y119&lt;&gt;"Liquidação Cancelada",VLOOKUP(B119,'BASE DE DADOS OPS'!$B$5:$Q$9635,15,FALSE),"Liquidação Cancelada")</f>
        <v>41.34</v>
      </c>
      <c r="AB119" s="4">
        <f>IF(Y119&lt;&gt;"Liquidação Cancelada",VLOOKUP(B119,'BASE DE DADOS OPS'!$B$5:$Q$9635,14,FALSE),"Liquidação Cancelada")</f>
        <v>3333.9</v>
      </c>
      <c r="AC119" s="4">
        <f t="shared" si="20"/>
        <v>3333.9</v>
      </c>
      <c r="AD119" s="3">
        <f t="shared" si="21"/>
        <v>-4.5474735088646412E-13</v>
      </c>
      <c r="AE119" s="60"/>
    </row>
    <row r="120" spans="1:31" s="61" customFormat="1" ht="24.95" customHeight="1" x14ac:dyDescent="0.2">
      <c r="A120" s="53" t="str">
        <f t="shared" si="13"/>
        <v>1441|1440011|176|2024|56445180604|3611|3048,78</v>
      </c>
      <c r="B120" s="53" t="str">
        <f t="shared" si="14"/>
        <v>1441|1440011|176|2024|5614</v>
      </c>
      <c r="C120" s="59" t="str">
        <f t="shared" si="15"/>
        <v>1440011|5614</v>
      </c>
      <c r="D120" s="32">
        <v>1441</v>
      </c>
      <c r="E120" s="32">
        <v>1440011</v>
      </c>
      <c r="F120" s="73" t="str">
        <f t="shared" si="16"/>
        <v>176/2024</v>
      </c>
      <c r="G120" s="32">
        <v>176</v>
      </c>
      <c r="H120" s="32">
        <v>2024</v>
      </c>
      <c r="I120" s="73" t="str">
        <f t="shared" si="17"/>
        <v>10.1</v>
      </c>
      <c r="J120" s="32">
        <v>10</v>
      </c>
      <c r="K120" s="32">
        <v>1</v>
      </c>
      <c r="L120" s="32">
        <v>56445180604</v>
      </c>
      <c r="M120" s="33" t="s">
        <v>223</v>
      </c>
      <c r="N120" s="32">
        <v>3611</v>
      </c>
      <c r="O120" s="33" t="s">
        <v>114</v>
      </c>
      <c r="P120" s="32">
        <v>9</v>
      </c>
      <c r="Q120" s="19">
        <v>45544</v>
      </c>
      <c r="R120" s="32">
        <v>8</v>
      </c>
      <c r="S120" s="34">
        <v>3048.78</v>
      </c>
      <c r="T120" s="34">
        <v>0</v>
      </c>
      <c r="U120" s="34">
        <v>0</v>
      </c>
      <c r="V120" s="70">
        <f t="shared" si="18"/>
        <v>3048.78</v>
      </c>
      <c r="W120" s="19">
        <f>IF(Y120&lt;&gt;"Liquidação Cancelada",VLOOKUP(B120,'BASE DE DADOS OPS'!$B$5:$Q$9635,11,FALSE),"Liquidação Cancelada")</f>
        <v>45547</v>
      </c>
      <c r="X120" s="36">
        <f t="shared" si="19"/>
        <v>3</v>
      </c>
      <c r="Y120" s="32">
        <f>VLOOKUP(A120,'BASE DE DADOS OPS'!$A$5:$Q$9635,13,FALSE)</f>
        <v>5614</v>
      </c>
      <c r="Z120" s="4">
        <f>IF(Y120&lt;&gt;"Liquidação Cancelada",VLOOKUP(B120,'BASE DE DADOS OPS'!$B$5:$Q$9635,13,FALSE),"Liquidação Cancelada")</f>
        <v>3048.7799999999997</v>
      </c>
      <c r="AA120" s="4">
        <f>IF(Y120&lt;&gt;"Liquidação Cancelada",VLOOKUP(B120,'BASE DE DADOS OPS'!$B$5:$Q$9635,15,FALSE),"Liquidação Cancelada")</f>
        <v>16.850000000000001</v>
      </c>
      <c r="AB120" s="4">
        <f>IF(Y120&lt;&gt;"Liquidação Cancelada",VLOOKUP(B120,'BASE DE DADOS OPS'!$B$5:$Q$9635,14,FALSE),"Liquidação Cancelada")</f>
        <v>3031.93</v>
      </c>
      <c r="AC120" s="4">
        <f t="shared" si="20"/>
        <v>3031.93</v>
      </c>
      <c r="AD120" s="3">
        <f t="shared" si="21"/>
        <v>4.5474735088646412E-13</v>
      </c>
      <c r="AE120" s="60"/>
    </row>
    <row r="121" spans="1:31" s="61" customFormat="1" ht="24.95" customHeight="1" x14ac:dyDescent="0.2">
      <c r="A121" s="53" t="str">
        <f t="shared" si="13"/>
        <v>1441|1440011|177|2024|54565707691|3611|1426,54</v>
      </c>
      <c r="B121" s="53" t="str">
        <f t="shared" si="14"/>
        <v>1441|1440011|177|2024|5622</v>
      </c>
      <c r="C121" s="59" t="str">
        <f t="shared" si="15"/>
        <v>1440011|5622</v>
      </c>
      <c r="D121" s="32">
        <v>1441</v>
      </c>
      <c r="E121" s="32">
        <v>1440011</v>
      </c>
      <c r="F121" s="73" t="str">
        <f t="shared" si="16"/>
        <v>177/2024</v>
      </c>
      <c r="G121" s="32">
        <v>177</v>
      </c>
      <c r="H121" s="32">
        <v>2024</v>
      </c>
      <c r="I121" s="73" t="str">
        <f t="shared" si="17"/>
        <v>10.1</v>
      </c>
      <c r="J121" s="32">
        <v>10</v>
      </c>
      <c r="K121" s="32">
        <v>1</v>
      </c>
      <c r="L121" s="32">
        <v>54565707691</v>
      </c>
      <c r="M121" s="33" t="s">
        <v>224</v>
      </c>
      <c r="N121" s="32">
        <v>3611</v>
      </c>
      <c r="O121" s="33" t="s">
        <v>114</v>
      </c>
      <c r="P121" s="32">
        <v>9</v>
      </c>
      <c r="Q121" s="19">
        <v>45541</v>
      </c>
      <c r="R121" s="32">
        <v>8</v>
      </c>
      <c r="S121" s="34">
        <v>1426.54</v>
      </c>
      <c r="T121" s="34">
        <v>0</v>
      </c>
      <c r="U121" s="34">
        <v>0</v>
      </c>
      <c r="V121" s="70">
        <f t="shared" si="18"/>
        <v>1426.54</v>
      </c>
      <c r="W121" s="19">
        <f>IF(Y121&lt;&gt;"Liquidação Cancelada",VLOOKUP(B121,'BASE DE DADOS OPS'!$B$5:$Q$9635,11,FALSE),"Liquidação Cancelada")</f>
        <v>45547</v>
      </c>
      <c r="X121" s="36">
        <f t="shared" si="19"/>
        <v>4</v>
      </c>
      <c r="Y121" s="32">
        <f>VLOOKUP(A121,'BASE DE DADOS OPS'!$A$5:$Q$9635,13,FALSE)</f>
        <v>5622</v>
      </c>
      <c r="Z121" s="4">
        <f>IF(Y121&lt;&gt;"Liquidação Cancelada",VLOOKUP(B121,'BASE DE DADOS OPS'!$B$5:$Q$9635,13,FALSE),"Liquidação Cancelada")</f>
        <v>1426.54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1426.54</v>
      </c>
      <c r="AC121" s="4">
        <f t="shared" si="20"/>
        <v>1426.54</v>
      </c>
      <c r="AD121" s="3">
        <f t="shared" si="21"/>
        <v>0</v>
      </c>
      <c r="AE121" s="60"/>
    </row>
    <row r="122" spans="1:31" s="61" customFormat="1" ht="24.95" customHeight="1" x14ac:dyDescent="0.2">
      <c r="A122" s="53" t="str">
        <f t="shared" ref="A122:A183" si="22">D122&amp;"|"&amp;E122&amp;"|"&amp;G122&amp;"|"&amp;H122&amp;"|"&amp;L122&amp;"|"&amp;N122&amp;"|"&amp;V122</f>
        <v>1441|1440011|178|2024|62897306653|3611|1426,53</v>
      </c>
      <c r="B122" s="53" t="str">
        <f t="shared" ref="B122:B183" si="23">D122&amp;"|"&amp;E122&amp;"|"&amp;G122&amp;"|"&amp;H122&amp;"|"&amp;Y122</f>
        <v>1441|1440011|178|2024|5623</v>
      </c>
      <c r="C122" s="59" t="str">
        <f t="shared" ref="C122:C183" si="24">E122&amp;"|"&amp;Y122</f>
        <v>1440011|5623</v>
      </c>
      <c r="D122" s="32">
        <v>1441</v>
      </c>
      <c r="E122" s="32">
        <v>1440011</v>
      </c>
      <c r="F122" s="73" t="str">
        <f t="shared" si="16"/>
        <v>178/2024</v>
      </c>
      <c r="G122" s="32">
        <v>178</v>
      </c>
      <c r="H122" s="32">
        <v>2024</v>
      </c>
      <c r="I122" s="73" t="str">
        <f t="shared" si="17"/>
        <v>10.1</v>
      </c>
      <c r="J122" s="32">
        <v>10</v>
      </c>
      <c r="K122" s="32">
        <v>1</v>
      </c>
      <c r="L122" s="32">
        <v>62897306653</v>
      </c>
      <c r="M122" s="33" t="s">
        <v>225</v>
      </c>
      <c r="N122" s="32">
        <v>3611</v>
      </c>
      <c r="O122" s="33" t="s">
        <v>114</v>
      </c>
      <c r="P122" s="32">
        <v>9</v>
      </c>
      <c r="Q122" s="19">
        <v>45541</v>
      </c>
      <c r="R122" s="32">
        <v>8</v>
      </c>
      <c r="S122" s="34">
        <v>1426.53</v>
      </c>
      <c r="T122" s="34">
        <v>0</v>
      </c>
      <c r="U122" s="34">
        <v>0</v>
      </c>
      <c r="V122" s="70">
        <f t="shared" si="18"/>
        <v>1426.53</v>
      </c>
      <c r="W122" s="19">
        <f>IF(Y122&lt;&gt;"Liquidação Cancelada",VLOOKUP(B122,'BASE DE DADOS OPS'!$B$5:$Q$9635,11,FALSE),"Liquidação Cancelada")</f>
        <v>45547</v>
      </c>
      <c r="X122" s="36">
        <f t="shared" si="19"/>
        <v>4</v>
      </c>
      <c r="Y122" s="32">
        <f>VLOOKUP(A122,'BASE DE DADOS OPS'!$A$5:$Q$9635,13,FALSE)</f>
        <v>5623</v>
      </c>
      <c r="Z122" s="4">
        <f>IF(Y122&lt;&gt;"Liquidação Cancelada",VLOOKUP(B122,'BASE DE DADOS OPS'!$B$5:$Q$9635,13,FALSE),"Liquidação Cancelada")</f>
        <v>1426.53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1426.53</v>
      </c>
      <c r="AC122" s="4">
        <f t="shared" si="20"/>
        <v>1426.53</v>
      </c>
      <c r="AD122" s="3">
        <f t="shared" si="21"/>
        <v>0</v>
      </c>
      <c r="AE122" s="60"/>
    </row>
    <row r="123" spans="1:31" s="61" customFormat="1" ht="24.95" customHeight="1" x14ac:dyDescent="0.2">
      <c r="A123" s="53" t="str">
        <f t="shared" si="22"/>
        <v>1441|1440011|179|2024|62895958653|3611|1426,54</v>
      </c>
      <c r="B123" s="53" t="str">
        <f t="shared" si="23"/>
        <v>1441|1440011|179|2024|5621</v>
      </c>
      <c r="C123" s="59" t="str">
        <f t="shared" si="24"/>
        <v>1440011|5621</v>
      </c>
      <c r="D123" s="32">
        <v>1441</v>
      </c>
      <c r="E123" s="32">
        <v>1440011</v>
      </c>
      <c r="F123" s="73" t="str">
        <f t="shared" ref="F123:F184" si="25">G123&amp;"/"&amp;H123</f>
        <v>179/2024</v>
      </c>
      <c r="G123" s="32">
        <v>179</v>
      </c>
      <c r="H123" s="32">
        <v>2024</v>
      </c>
      <c r="I123" s="73" t="str">
        <f t="shared" ref="I123:I184" si="26">J123&amp;"."&amp;K123</f>
        <v>10.1</v>
      </c>
      <c r="J123" s="32">
        <v>10</v>
      </c>
      <c r="K123" s="32">
        <v>1</v>
      </c>
      <c r="L123" s="32">
        <v>62895958653</v>
      </c>
      <c r="M123" s="33" t="s">
        <v>226</v>
      </c>
      <c r="N123" s="32">
        <v>3611</v>
      </c>
      <c r="O123" s="33" t="s">
        <v>114</v>
      </c>
      <c r="P123" s="32">
        <v>9</v>
      </c>
      <c r="Q123" s="19">
        <v>45540</v>
      </c>
      <c r="R123" s="32">
        <v>8</v>
      </c>
      <c r="S123" s="34">
        <v>1426.54</v>
      </c>
      <c r="T123" s="34">
        <v>0</v>
      </c>
      <c r="U123" s="34">
        <v>0</v>
      </c>
      <c r="V123" s="70">
        <f t="shared" si="18"/>
        <v>1426.54</v>
      </c>
      <c r="W123" s="19">
        <f>IF(Y123&lt;&gt;"Liquidação Cancelada",VLOOKUP(B123,'BASE DE DADOS OPS'!$B$5:$Q$9635,11,FALSE),"Liquidação Cancelada")</f>
        <v>45547</v>
      </c>
      <c r="X123" s="36">
        <f t="shared" si="19"/>
        <v>5</v>
      </c>
      <c r="Y123" s="32">
        <f>VLOOKUP(A123,'BASE DE DADOS OPS'!$A$5:$Q$9635,13,FALSE)</f>
        <v>5621</v>
      </c>
      <c r="Z123" s="4">
        <f>IF(Y123&lt;&gt;"Liquidação Cancelada",VLOOKUP(B123,'BASE DE DADOS OPS'!$B$5:$Q$9635,13,FALSE),"Liquidação Cancelada")</f>
        <v>1426.54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1426.54</v>
      </c>
      <c r="AC123" s="4">
        <f t="shared" si="20"/>
        <v>1426.54</v>
      </c>
      <c r="AD123" s="3">
        <f t="shared" si="21"/>
        <v>0</v>
      </c>
      <c r="AE123" s="60"/>
    </row>
    <row r="124" spans="1:31" s="61" customFormat="1" ht="24.95" customHeight="1" x14ac:dyDescent="0.2">
      <c r="A124" s="53" t="str">
        <f t="shared" si="22"/>
        <v>1441|1440011|180|2024|15210046000102|3920|4388,84</v>
      </c>
      <c r="B124" s="53" t="str">
        <f t="shared" si="23"/>
        <v>1441|1440011|180|2024|5626</v>
      </c>
      <c r="C124" s="59" t="str">
        <f t="shared" si="24"/>
        <v>1440011|5626</v>
      </c>
      <c r="D124" s="32">
        <v>1441</v>
      </c>
      <c r="E124" s="32">
        <v>1440011</v>
      </c>
      <c r="F124" s="73" t="str">
        <f t="shared" si="25"/>
        <v>180/2024</v>
      </c>
      <c r="G124" s="32">
        <v>180</v>
      </c>
      <c r="H124" s="32">
        <v>2024</v>
      </c>
      <c r="I124" s="73" t="str">
        <f t="shared" si="26"/>
        <v>10.1</v>
      </c>
      <c r="J124" s="32">
        <v>10</v>
      </c>
      <c r="K124" s="32">
        <v>1</v>
      </c>
      <c r="L124" s="32">
        <v>15210046000102</v>
      </c>
      <c r="M124" s="33" t="s">
        <v>227</v>
      </c>
      <c r="N124" s="32">
        <v>3920</v>
      </c>
      <c r="O124" s="33" t="s">
        <v>114</v>
      </c>
      <c r="P124" s="32">
        <v>9</v>
      </c>
      <c r="Q124" s="19">
        <v>45546</v>
      </c>
      <c r="R124" s="32">
        <v>9</v>
      </c>
      <c r="S124" s="34">
        <v>4388.84</v>
      </c>
      <c r="T124" s="34">
        <v>0</v>
      </c>
      <c r="U124" s="34">
        <v>0</v>
      </c>
      <c r="V124" s="70">
        <f t="shared" si="18"/>
        <v>4388.84</v>
      </c>
      <c r="W124" s="19">
        <f>IF(Y124&lt;&gt;"Liquidação Cancelada",VLOOKUP(B124,'BASE DE DADOS OPS'!$B$5:$Q$9635,11,FALSE),"Liquidação Cancelada")</f>
        <v>45547</v>
      </c>
      <c r="X124" s="36">
        <f t="shared" si="19"/>
        <v>1</v>
      </c>
      <c r="Y124" s="32">
        <f>VLOOKUP(A124,'BASE DE DADOS OPS'!$A$5:$Q$9635,13,FALSE)</f>
        <v>5626</v>
      </c>
      <c r="Z124" s="4">
        <f>IF(Y124&lt;&gt;"Liquidação Cancelada",VLOOKUP(B124,'BASE DE DADOS OPS'!$B$5:$Q$9635,13,FALSE),"Liquidação Cancelada")</f>
        <v>4388.84</v>
      </c>
      <c r="AA124" s="4">
        <f>IF(Y124&lt;&gt;"Liquidação Cancelada",VLOOKUP(B124,'BASE DE DADOS OPS'!$B$5:$Q$9635,15,FALSE),"Liquidação Cancelada")</f>
        <v>210.66</v>
      </c>
      <c r="AB124" s="4">
        <f>IF(Y124&lt;&gt;"Liquidação Cancelada",VLOOKUP(B124,'BASE DE DADOS OPS'!$B$5:$Q$9635,14,FALSE),"Liquidação Cancelada")</f>
        <v>4178.18</v>
      </c>
      <c r="AC124" s="4">
        <f t="shared" si="20"/>
        <v>4178.18</v>
      </c>
      <c r="AD124" s="3">
        <f t="shared" si="21"/>
        <v>0</v>
      </c>
      <c r="AE124" s="60"/>
    </row>
    <row r="125" spans="1:31" s="61" customFormat="1" ht="24.95" customHeight="1" x14ac:dyDescent="0.2">
      <c r="A125" s="53" t="str">
        <f t="shared" si="22"/>
        <v>1441|1440011|181|2024|66606667615|3611|6581,94</v>
      </c>
      <c r="B125" s="53" t="str">
        <f t="shared" si="23"/>
        <v>1441|1440011|181|2024|5432</v>
      </c>
      <c r="C125" s="59" t="str">
        <f t="shared" si="24"/>
        <v>1440011|5432</v>
      </c>
      <c r="D125" s="32">
        <v>1441</v>
      </c>
      <c r="E125" s="32">
        <v>1440011</v>
      </c>
      <c r="F125" s="73" t="str">
        <f t="shared" si="25"/>
        <v>181/2024</v>
      </c>
      <c r="G125" s="32">
        <v>181</v>
      </c>
      <c r="H125" s="32">
        <v>2024</v>
      </c>
      <c r="I125" s="73" t="str">
        <f t="shared" si="26"/>
        <v>10.1</v>
      </c>
      <c r="J125" s="32">
        <v>10</v>
      </c>
      <c r="K125" s="32">
        <v>1</v>
      </c>
      <c r="L125" s="32">
        <v>66606667615</v>
      </c>
      <c r="M125" s="33" t="s">
        <v>228</v>
      </c>
      <c r="N125" s="32">
        <v>3611</v>
      </c>
      <c r="O125" s="33" t="s">
        <v>114</v>
      </c>
      <c r="P125" s="32">
        <v>9</v>
      </c>
      <c r="Q125" s="19">
        <v>45541</v>
      </c>
      <c r="R125" s="32">
        <v>9</v>
      </c>
      <c r="S125" s="34">
        <v>6581.94</v>
      </c>
      <c r="T125" s="34">
        <v>0</v>
      </c>
      <c r="U125" s="34">
        <v>0</v>
      </c>
      <c r="V125" s="70">
        <f t="shared" si="18"/>
        <v>6581.94</v>
      </c>
      <c r="W125" s="19">
        <f>IF(Y125&lt;&gt;"Liquidação Cancelada",VLOOKUP(B125,'BASE DE DADOS OPS'!$B$5:$Q$9635,11,FALSE),"Liquidação Cancelada")</f>
        <v>45544</v>
      </c>
      <c r="X125" s="36">
        <f t="shared" si="19"/>
        <v>1</v>
      </c>
      <c r="Y125" s="32">
        <f>VLOOKUP(A125,'BASE DE DADOS OPS'!$A$5:$Q$9635,13,FALSE)</f>
        <v>5432</v>
      </c>
      <c r="Z125" s="4">
        <f>IF(Y125&lt;&gt;"Liquidação Cancelada",VLOOKUP(B125,'BASE DE DADOS OPS'!$B$5:$Q$9635,13,FALSE),"Liquidação Cancelada")</f>
        <v>6581.94</v>
      </c>
      <c r="AA125" s="4">
        <f>IF(Y125&lt;&gt;"Liquidação Cancelada",VLOOKUP(B125,'BASE DE DADOS OPS'!$B$5:$Q$9635,15,FALSE),"Liquidação Cancelada")</f>
        <v>758.71</v>
      </c>
      <c r="AB125" s="4">
        <f>IF(Y125&lt;&gt;"Liquidação Cancelada",VLOOKUP(B125,'BASE DE DADOS OPS'!$B$5:$Q$9635,14,FALSE),"Liquidação Cancelada")</f>
        <v>5823.23</v>
      </c>
      <c r="AC125" s="4">
        <f t="shared" si="20"/>
        <v>5823.23</v>
      </c>
      <c r="AD125" s="3">
        <f t="shared" si="21"/>
        <v>0</v>
      </c>
      <c r="AE125" s="60"/>
    </row>
    <row r="126" spans="1:31" s="61" customFormat="1" ht="24.95" customHeight="1" x14ac:dyDescent="0.2">
      <c r="A126" s="53" t="str">
        <f t="shared" si="22"/>
        <v>1441|1440011|183|2024|2895180679|3611|4805,8</v>
      </c>
      <c r="B126" s="53" t="str">
        <f t="shared" si="23"/>
        <v>1441|1440011|183|2024|5579</v>
      </c>
      <c r="C126" s="59" t="str">
        <f t="shared" si="24"/>
        <v>1440011|5579</v>
      </c>
      <c r="D126" s="32">
        <v>1441</v>
      </c>
      <c r="E126" s="32">
        <v>1440011</v>
      </c>
      <c r="F126" s="73" t="str">
        <f t="shared" si="25"/>
        <v>183/2024</v>
      </c>
      <c r="G126" s="32">
        <v>183</v>
      </c>
      <c r="H126" s="32">
        <v>2024</v>
      </c>
      <c r="I126" s="73" t="str">
        <f t="shared" si="26"/>
        <v>10.1</v>
      </c>
      <c r="J126" s="32">
        <v>10</v>
      </c>
      <c r="K126" s="32">
        <v>1</v>
      </c>
      <c r="L126" s="32">
        <v>2895180679</v>
      </c>
      <c r="M126" s="33" t="s">
        <v>229</v>
      </c>
      <c r="N126" s="32">
        <v>3611</v>
      </c>
      <c r="O126" s="33" t="s">
        <v>114</v>
      </c>
      <c r="P126" s="32">
        <v>9</v>
      </c>
      <c r="Q126" s="19">
        <v>45541</v>
      </c>
      <c r="R126" s="32">
        <v>8</v>
      </c>
      <c r="S126" s="34">
        <v>4805.8</v>
      </c>
      <c r="T126" s="34">
        <v>0</v>
      </c>
      <c r="U126" s="34">
        <v>0</v>
      </c>
      <c r="V126" s="70">
        <f t="shared" si="18"/>
        <v>4805.8</v>
      </c>
      <c r="W126" s="19">
        <f>IF(Y126&lt;&gt;"Liquidação Cancelada",VLOOKUP(B126,'BASE DE DADOS OPS'!$B$5:$Q$9635,11,FALSE),"Liquidação Cancelada")</f>
        <v>45547</v>
      </c>
      <c r="X126" s="36">
        <f t="shared" si="19"/>
        <v>4</v>
      </c>
      <c r="Y126" s="32">
        <f>VLOOKUP(A126,'BASE DE DADOS OPS'!$A$5:$Q$9635,13,FALSE)</f>
        <v>5579</v>
      </c>
      <c r="Z126" s="4">
        <f>IF(Y126&lt;&gt;"Liquidação Cancelada",VLOOKUP(B126,'BASE DE DADOS OPS'!$B$5:$Q$9635,13,FALSE),"Liquidação Cancelada")</f>
        <v>4805.8</v>
      </c>
      <c r="AA126" s="4">
        <f>IF(Y126&lt;&gt;"Liquidação Cancelada",VLOOKUP(B126,'BASE DE DADOS OPS'!$B$5:$Q$9635,15,FALSE),"Liquidação Cancelada")</f>
        <v>291.45</v>
      </c>
      <c r="AB126" s="4">
        <f>IF(Y126&lt;&gt;"Liquidação Cancelada",VLOOKUP(B126,'BASE DE DADOS OPS'!$B$5:$Q$9635,14,FALSE),"Liquidação Cancelada")</f>
        <v>4514.3500000000004</v>
      </c>
      <c r="AC126" s="4">
        <f t="shared" si="20"/>
        <v>4514.3500000000004</v>
      </c>
      <c r="AD126" s="3">
        <f t="shared" si="21"/>
        <v>0</v>
      </c>
      <c r="AE126" s="60"/>
    </row>
    <row r="127" spans="1:31" s="61" customFormat="1" ht="24.95" customHeight="1" x14ac:dyDescent="0.2">
      <c r="A127" s="53" t="str">
        <f t="shared" si="22"/>
        <v>1441|1440011|185|2024|20660570610|3611|12591,36</v>
      </c>
      <c r="B127" s="53" t="str">
        <f t="shared" si="23"/>
        <v>1441|1440011|185|2024|5624</v>
      </c>
      <c r="C127" s="59" t="str">
        <f t="shared" si="24"/>
        <v>1440011|5624</v>
      </c>
      <c r="D127" s="32">
        <v>1441</v>
      </c>
      <c r="E127" s="32">
        <v>1440011</v>
      </c>
      <c r="F127" s="73" t="str">
        <f t="shared" si="25"/>
        <v>185/2024</v>
      </c>
      <c r="G127" s="32">
        <v>185</v>
      </c>
      <c r="H127" s="32">
        <v>2024</v>
      </c>
      <c r="I127" s="73" t="str">
        <f t="shared" si="26"/>
        <v>10.1</v>
      </c>
      <c r="J127" s="32">
        <v>10</v>
      </c>
      <c r="K127" s="32">
        <v>1</v>
      </c>
      <c r="L127" s="32">
        <v>20660570610</v>
      </c>
      <c r="M127" s="33" t="s">
        <v>230</v>
      </c>
      <c r="N127" s="32">
        <v>3611</v>
      </c>
      <c r="O127" s="33" t="s">
        <v>114</v>
      </c>
      <c r="P127" s="32">
        <v>9</v>
      </c>
      <c r="Q127" s="19">
        <v>45541</v>
      </c>
      <c r="R127" s="32">
        <v>8</v>
      </c>
      <c r="S127" s="34">
        <v>12591.36</v>
      </c>
      <c r="T127" s="34">
        <v>0</v>
      </c>
      <c r="U127" s="34">
        <v>0</v>
      </c>
      <c r="V127" s="70">
        <f t="shared" si="18"/>
        <v>12591.36</v>
      </c>
      <c r="W127" s="19">
        <f>IF(Y127&lt;&gt;"Liquidação Cancelada",VLOOKUP(B127,'BASE DE DADOS OPS'!$B$5:$Q$9635,11,FALSE),"Liquidação Cancelada")</f>
        <v>45547</v>
      </c>
      <c r="X127" s="36">
        <f t="shared" si="19"/>
        <v>4</v>
      </c>
      <c r="Y127" s="32">
        <f>VLOOKUP(A127,'BASE DE DADOS OPS'!$A$5:$Q$9635,13,FALSE)</f>
        <v>5624</v>
      </c>
      <c r="Z127" s="4">
        <f>IF(Y127&lt;&gt;"Liquidação Cancelada",VLOOKUP(B127,'BASE DE DADOS OPS'!$B$5:$Q$9635,13,FALSE),"Liquidação Cancelada")</f>
        <v>12591.36</v>
      </c>
      <c r="AA127" s="4">
        <f>IF(Y127&lt;&gt;"Liquidação Cancelada",VLOOKUP(B127,'BASE DE DADOS OPS'!$B$5:$Q$9635,15,FALSE),"Liquidação Cancelada")</f>
        <v>2411.3000000000002</v>
      </c>
      <c r="AB127" s="4">
        <f>IF(Y127&lt;&gt;"Liquidação Cancelada",VLOOKUP(B127,'BASE DE DADOS OPS'!$B$5:$Q$9635,14,FALSE),"Liquidação Cancelada")</f>
        <v>10180.06</v>
      </c>
      <c r="AC127" s="4">
        <f t="shared" si="20"/>
        <v>10180.060000000001</v>
      </c>
      <c r="AD127" s="3">
        <f t="shared" si="21"/>
        <v>-1.8189894035458565E-12</v>
      </c>
      <c r="AE127" s="60"/>
    </row>
    <row r="128" spans="1:31" s="61" customFormat="1" ht="24.95" customHeight="1" x14ac:dyDescent="0.2">
      <c r="A128" s="53" t="str">
        <f t="shared" si="22"/>
        <v>1441|1440011|186|2024|15226019000128|3920|7835,45</v>
      </c>
      <c r="B128" s="53" t="str">
        <f t="shared" si="23"/>
        <v>1441|1440011|186|2024|5617</v>
      </c>
      <c r="C128" s="59" t="str">
        <f t="shared" si="24"/>
        <v>1440011|5617</v>
      </c>
      <c r="D128" s="32">
        <v>1441</v>
      </c>
      <c r="E128" s="32">
        <v>1440011</v>
      </c>
      <c r="F128" s="73" t="str">
        <f t="shared" si="25"/>
        <v>186/2024</v>
      </c>
      <c r="G128" s="32">
        <v>186</v>
      </c>
      <c r="H128" s="32">
        <v>2024</v>
      </c>
      <c r="I128" s="73" t="str">
        <f t="shared" si="26"/>
        <v>10.1</v>
      </c>
      <c r="J128" s="32">
        <v>10</v>
      </c>
      <c r="K128" s="32">
        <v>1</v>
      </c>
      <c r="L128" s="32">
        <v>15226019000128</v>
      </c>
      <c r="M128" s="33" t="s">
        <v>231</v>
      </c>
      <c r="N128" s="32">
        <v>3920</v>
      </c>
      <c r="O128" s="33" t="s">
        <v>114</v>
      </c>
      <c r="P128" s="32">
        <v>9</v>
      </c>
      <c r="Q128" s="19">
        <v>45541</v>
      </c>
      <c r="R128" s="32">
        <v>8</v>
      </c>
      <c r="S128" s="34">
        <v>7835.45</v>
      </c>
      <c r="T128" s="34">
        <v>0</v>
      </c>
      <c r="U128" s="34">
        <v>0</v>
      </c>
      <c r="V128" s="70">
        <f t="shared" si="18"/>
        <v>7835.45</v>
      </c>
      <c r="W128" s="19">
        <f>IF(Y128&lt;&gt;"Liquidação Cancelada",VLOOKUP(B128,'BASE DE DADOS OPS'!$B$5:$Q$9635,11,FALSE),"Liquidação Cancelada")</f>
        <v>45547</v>
      </c>
      <c r="X128" s="36">
        <f t="shared" si="19"/>
        <v>4</v>
      </c>
      <c r="Y128" s="32">
        <f>VLOOKUP(A128,'BASE DE DADOS OPS'!$A$5:$Q$9635,13,FALSE)</f>
        <v>5617</v>
      </c>
      <c r="Z128" s="4">
        <f>IF(Y128&lt;&gt;"Liquidação Cancelada",VLOOKUP(B128,'BASE DE DADOS OPS'!$B$5:$Q$9635,13,FALSE),"Liquidação Cancelada")</f>
        <v>7835.45</v>
      </c>
      <c r="AA128" s="4">
        <f>IF(Y128&lt;&gt;"Liquidação Cancelada",VLOOKUP(B128,'BASE DE DADOS OPS'!$B$5:$Q$9635,15,FALSE),"Liquidação Cancelada")</f>
        <v>1103.42</v>
      </c>
      <c r="AB128" s="4">
        <f>IF(Y128&lt;&gt;"Liquidação Cancelada",VLOOKUP(B128,'BASE DE DADOS OPS'!$B$5:$Q$9635,14,FALSE),"Liquidação Cancelada")</f>
        <v>6732.03</v>
      </c>
      <c r="AC128" s="4">
        <f t="shared" si="20"/>
        <v>6732.03</v>
      </c>
      <c r="AD128" s="3">
        <f t="shared" si="21"/>
        <v>0</v>
      </c>
      <c r="AE128" s="60"/>
    </row>
    <row r="129" spans="1:31" s="61" customFormat="1" ht="24.95" customHeight="1" x14ac:dyDescent="0.2">
      <c r="A129" s="53" t="str">
        <f t="shared" si="22"/>
        <v>1441|1440011|187|2024|95644954668|3611|9466,58</v>
      </c>
      <c r="B129" s="53" t="str">
        <f t="shared" si="23"/>
        <v>1441|1440011|187|2024|5426</v>
      </c>
      <c r="C129" s="59" t="str">
        <f t="shared" si="24"/>
        <v>1440011|5426</v>
      </c>
      <c r="D129" s="32">
        <v>1441</v>
      </c>
      <c r="E129" s="32">
        <v>1440011</v>
      </c>
      <c r="F129" s="73" t="str">
        <f t="shared" si="25"/>
        <v>187/2024</v>
      </c>
      <c r="G129" s="32">
        <v>187</v>
      </c>
      <c r="H129" s="32">
        <v>2024</v>
      </c>
      <c r="I129" s="73" t="str">
        <f t="shared" si="26"/>
        <v>10.1</v>
      </c>
      <c r="J129" s="32">
        <v>10</v>
      </c>
      <c r="K129" s="32">
        <v>1</v>
      </c>
      <c r="L129" s="32">
        <v>95644954668</v>
      </c>
      <c r="M129" s="33" t="s">
        <v>232</v>
      </c>
      <c r="N129" s="32">
        <v>3611</v>
      </c>
      <c r="O129" s="33" t="s">
        <v>114</v>
      </c>
      <c r="P129" s="32">
        <v>9</v>
      </c>
      <c r="Q129" s="19">
        <v>45541</v>
      </c>
      <c r="R129" s="32">
        <v>8</v>
      </c>
      <c r="S129" s="34">
        <v>9466.58</v>
      </c>
      <c r="T129" s="34">
        <v>0</v>
      </c>
      <c r="U129" s="34">
        <v>0</v>
      </c>
      <c r="V129" s="70">
        <f t="shared" ref="V129:V190" si="27">S129-T129-U129</f>
        <v>9466.58</v>
      </c>
      <c r="W129" s="19">
        <f>IF(Y129&lt;&gt;"Liquidação Cancelada",VLOOKUP(B129,'BASE DE DADOS OPS'!$B$5:$Q$9635,11,FALSE),"Liquidação Cancelada")</f>
        <v>45544</v>
      </c>
      <c r="X129" s="36">
        <f t="shared" ref="X129:X190" si="28">IF(Y129&lt;&gt;"Liquidação Cancelada",IF(ISBLANK(W129),"AGUARDANDO PAGAMENTO",NETWORKDAYS(Q129,W129)-1),"Liquidação Cancelada")</f>
        <v>1</v>
      </c>
      <c r="Y129" s="32">
        <f>VLOOKUP(A129,'BASE DE DADOS OPS'!$A$5:$Q$9635,13,FALSE)</f>
        <v>5426</v>
      </c>
      <c r="Z129" s="4">
        <f>IF(Y129&lt;&gt;"Liquidação Cancelada",VLOOKUP(B129,'BASE DE DADOS OPS'!$B$5:$Q$9635,13,FALSE),"Liquidação Cancelada")</f>
        <v>9466.58</v>
      </c>
      <c r="AA129" s="4">
        <f>IF(Y129&lt;&gt;"Liquidação Cancelada",VLOOKUP(B129,'BASE DE DADOS OPS'!$B$5:$Q$9635,15,FALSE),"Liquidação Cancelada")</f>
        <v>1551.98</v>
      </c>
      <c r="AB129" s="4">
        <f>IF(Y129&lt;&gt;"Liquidação Cancelada",VLOOKUP(B129,'BASE DE DADOS OPS'!$B$5:$Q$9635,14,FALSE),"Liquidação Cancelada")</f>
        <v>7914.6</v>
      </c>
      <c r="AC129" s="4">
        <f t="shared" ref="AC129:AC190" si="29">IF(Y129&lt;&gt;"Liquidação Cancelada",Z129-AA129,"Liquidação Cancelada")</f>
        <v>7914.6</v>
      </c>
      <c r="AD129" s="3">
        <f t="shared" ref="AD129:AD190" si="30">IF(Y129&lt;&gt;"Liquidação Cancelada",(AB129-AC129)+(V129-AA129-AC129),"Liquidação Cancelada")</f>
        <v>0</v>
      </c>
      <c r="AE129" s="60"/>
    </row>
    <row r="130" spans="1:31" s="61" customFormat="1" ht="24.95" customHeight="1" x14ac:dyDescent="0.2">
      <c r="A130" s="53" t="str">
        <f t="shared" si="22"/>
        <v>1441|1440011|189|2024|22884260000100|3921|26800,62</v>
      </c>
      <c r="B130" s="53" t="str">
        <f t="shared" si="23"/>
        <v>1441|1440011|189|2024|5604</v>
      </c>
      <c r="C130" s="59" t="str">
        <f t="shared" si="24"/>
        <v>1440011|5604</v>
      </c>
      <c r="D130" s="32">
        <v>1441</v>
      </c>
      <c r="E130" s="32">
        <v>1440011</v>
      </c>
      <c r="F130" s="73" t="str">
        <f t="shared" si="25"/>
        <v>189/2024</v>
      </c>
      <c r="G130" s="32">
        <v>189</v>
      </c>
      <c r="H130" s="32">
        <v>2024</v>
      </c>
      <c r="I130" s="73" t="str">
        <f t="shared" si="26"/>
        <v>10.1</v>
      </c>
      <c r="J130" s="32">
        <v>10</v>
      </c>
      <c r="K130" s="32">
        <v>1</v>
      </c>
      <c r="L130" s="32">
        <v>22884260000100</v>
      </c>
      <c r="M130" s="33" t="s">
        <v>142</v>
      </c>
      <c r="N130" s="32">
        <v>3921</v>
      </c>
      <c r="O130" s="33" t="s">
        <v>106</v>
      </c>
      <c r="P130" s="32">
        <v>9</v>
      </c>
      <c r="Q130" s="19">
        <v>45545</v>
      </c>
      <c r="R130" s="32">
        <v>12</v>
      </c>
      <c r="S130" s="34">
        <v>28374</v>
      </c>
      <c r="T130" s="34">
        <v>1573.38</v>
      </c>
      <c r="U130" s="34">
        <v>0</v>
      </c>
      <c r="V130" s="70">
        <f t="shared" si="27"/>
        <v>26800.62</v>
      </c>
      <c r="W130" s="19">
        <f>IF(Y130&lt;&gt;"Liquidação Cancelada",VLOOKUP(B130,'BASE DE DADOS OPS'!$B$5:$Q$9635,11,FALSE),"Liquidação Cancelada")</f>
        <v>45547</v>
      </c>
      <c r="X130" s="36">
        <f t="shared" si="28"/>
        <v>2</v>
      </c>
      <c r="Y130" s="32">
        <f>VLOOKUP(A130,'BASE DE DADOS OPS'!$A$5:$Q$9635,13,FALSE)</f>
        <v>5604</v>
      </c>
      <c r="Z130" s="4">
        <f>IF(Y130&lt;&gt;"Liquidação Cancelada",VLOOKUP(B130,'BASE DE DADOS OPS'!$B$5:$Q$9635,13,FALSE),"Liquidação Cancelada")</f>
        <v>26800.62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26800.62</v>
      </c>
      <c r="AC130" s="4">
        <f t="shared" si="29"/>
        <v>26800.62</v>
      </c>
      <c r="AD130" s="3">
        <f t="shared" si="30"/>
        <v>0</v>
      </c>
      <c r="AE130" s="60"/>
    </row>
    <row r="131" spans="1:31" s="61" customFormat="1" ht="24.95" customHeight="1" x14ac:dyDescent="0.2">
      <c r="A131" s="53" t="str">
        <f t="shared" si="22"/>
        <v>1441|1440011|190|2024|22884260000100|3922|4000</v>
      </c>
      <c r="B131" s="53" t="str">
        <f t="shared" si="23"/>
        <v>1441|1440011|190|2024|5605</v>
      </c>
      <c r="C131" s="59" t="str">
        <f t="shared" si="24"/>
        <v>1440011|5605</v>
      </c>
      <c r="D131" s="32">
        <v>1441</v>
      </c>
      <c r="E131" s="32">
        <v>1440011</v>
      </c>
      <c r="F131" s="73" t="str">
        <f t="shared" si="25"/>
        <v>190/2024</v>
      </c>
      <c r="G131" s="32">
        <v>190</v>
      </c>
      <c r="H131" s="32">
        <v>2024</v>
      </c>
      <c r="I131" s="73" t="str">
        <f t="shared" si="26"/>
        <v>10.1</v>
      </c>
      <c r="J131" s="32">
        <v>10</v>
      </c>
      <c r="K131" s="32">
        <v>1</v>
      </c>
      <c r="L131" s="32">
        <v>22884260000100</v>
      </c>
      <c r="M131" s="33" t="s">
        <v>142</v>
      </c>
      <c r="N131" s="32">
        <v>3922</v>
      </c>
      <c r="O131" s="33" t="s">
        <v>62</v>
      </c>
      <c r="P131" s="32">
        <v>9</v>
      </c>
      <c r="Q131" s="19">
        <v>45545</v>
      </c>
      <c r="R131" s="32">
        <v>11</v>
      </c>
      <c r="S131" s="34">
        <v>4000</v>
      </c>
      <c r="T131" s="34">
        <v>0</v>
      </c>
      <c r="U131" s="34">
        <v>0</v>
      </c>
      <c r="V131" s="70">
        <f t="shared" si="27"/>
        <v>4000</v>
      </c>
      <c r="W131" s="19">
        <f>IF(Y131&lt;&gt;"Liquidação Cancelada",VLOOKUP(B131,'BASE DE DADOS OPS'!$B$5:$Q$9635,11,FALSE),"Liquidação Cancelada")</f>
        <v>45547</v>
      </c>
      <c r="X131" s="36">
        <f t="shared" si="28"/>
        <v>2</v>
      </c>
      <c r="Y131" s="32">
        <f>VLOOKUP(A131,'BASE DE DADOS OPS'!$A$5:$Q$9635,13,FALSE)</f>
        <v>5605</v>
      </c>
      <c r="Z131" s="4">
        <f>IF(Y131&lt;&gt;"Liquidação Cancelada",VLOOKUP(B131,'BASE DE DADOS OPS'!$B$5:$Q$9635,13,FALSE),"Liquidação Cancelada")</f>
        <v>4000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4000</v>
      </c>
      <c r="AC131" s="4">
        <f t="shared" si="29"/>
        <v>4000</v>
      </c>
      <c r="AD131" s="3">
        <f t="shared" si="30"/>
        <v>0</v>
      </c>
      <c r="AE131" s="60"/>
    </row>
    <row r="132" spans="1:31" s="61" customFormat="1" ht="24.95" customHeight="1" x14ac:dyDescent="0.2">
      <c r="A132" s="53" t="str">
        <f t="shared" si="22"/>
        <v>1441|1440011|192|2024|7346326000114|4002|233958,78</v>
      </c>
      <c r="B132" s="53" t="str">
        <f t="shared" si="23"/>
        <v>1441|1440011|192|2024|5548</v>
      </c>
      <c r="C132" s="59" t="str">
        <f t="shared" si="24"/>
        <v>1440011|5548</v>
      </c>
      <c r="D132" s="32">
        <v>1441</v>
      </c>
      <c r="E132" s="32">
        <v>1440011</v>
      </c>
      <c r="F132" s="73" t="str">
        <f t="shared" si="25"/>
        <v>192/2024</v>
      </c>
      <c r="G132" s="32">
        <v>192</v>
      </c>
      <c r="H132" s="32">
        <v>2024</v>
      </c>
      <c r="I132" s="73" t="str">
        <f t="shared" si="26"/>
        <v>10.1</v>
      </c>
      <c r="J132" s="32">
        <v>10</v>
      </c>
      <c r="K132" s="32">
        <v>1</v>
      </c>
      <c r="L132" s="32">
        <v>7346326000114</v>
      </c>
      <c r="M132" s="33" t="s">
        <v>233</v>
      </c>
      <c r="N132" s="32">
        <v>4002</v>
      </c>
      <c r="O132" s="33" t="s">
        <v>112</v>
      </c>
      <c r="P132" s="32">
        <v>9</v>
      </c>
      <c r="Q132" s="19">
        <v>45545</v>
      </c>
      <c r="R132" s="32">
        <v>7</v>
      </c>
      <c r="S132" s="34">
        <v>233958.78</v>
      </c>
      <c r="T132" s="34">
        <v>0</v>
      </c>
      <c r="U132" s="34">
        <v>0</v>
      </c>
      <c r="V132" s="70">
        <f t="shared" si="27"/>
        <v>233958.78</v>
      </c>
      <c r="W132" s="19">
        <f>IF(Y132&lt;&gt;"Liquidação Cancelada",VLOOKUP(B132,'BASE DE DADOS OPS'!$B$5:$Q$9635,11,FALSE),"Liquidação Cancelada")</f>
        <v>45546</v>
      </c>
      <c r="X132" s="36">
        <f t="shared" si="28"/>
        <v>1</v>
      </c>
      <c r="Y132" s="32">
        <f>VLOOKUP(A132,'BASE DE DADOS OPS'!$A$5:$Q$9635,13,FALSE)</f>
        <v>5548</v>
      </c>
      <c r="Z132" s="4">
        <f>IF(Y132&lt;&gt;"Liquidação Cancelada",VLOOKUP(B132,'BASE DE DADOS OPS'!$B$5:$Q$9635,13,FALSE),"Liquidação Cancelada")</f>
        <v>233958.78</v>
      </c>
      <c r="AA132" s="4">
        <f>IF(Y132&lt;&gt;"Liquidação Cancelada",VLOOKUP(B132,'BASE DE DADOS OPS'!$B$5:$Q$9635,15,FALSE),"Liquidação Cancelada")</f>
        <v>11230.02</v>
      </c>
      <c r="AB132" s="4">
        <f>IF(Y132&lt;&gt;"Liquidação Cancelada",VLOOKUP(B132,'BASE DE DADOS OPS'!$B$5:$Q$9635,14,FALSE),"Liquidação Cancelada")</f>
        <v>222728.76</v>
      </c>
      <c r="AC132" s="4">
        <f t="shared" si="29"/>
        <v>222728.76</v>
      </c>
      <c r="AD132" s="3">
        <f t="shared" si="30"/>
        <v>0</v>
      </c>
      <c r="AE132" s="60"/>
    </row>
    <row r="133" spans="1:31" s="61" customFormat="1" ht="24.95" customHeight="1" x14ac:dyDescent="0.2">
      <c r="A133" s="53" t="str">
        <f t="shared" si="22"/>
        <v>1441|1440011|192|2024|7346326000114|4002|234066,03</v>
      </c>
      <c r="B133" s="53" t="str">
        <f t="shared" si="23"/>
        <v>1441|1440011|192|2024|5917</v>
      </c>
      <c r="C133" s="59" t="str">
        <f t="shared" si="24"/>
        <v>1440011|5917</v>
      </c>
      <c r="D133" s="32">
        <v>1441</v>
      </c>
      <c r="E133" s="32">
        <v>1440011</v>
      </c>
      <c r="F133" s="73" t="str">
        <f t="shared" si="25"/>
        <v>192/2024</v>
      </c>
      <c r="G133" s="32">
        <v>192</v>
      </c>
      <c r="H133" s="32">
        <v>2024</v>
      </c>
      <c r="I133" s="73" t="str">
        <f t="shared" si="26"/>
        <v>10.1</v>
      </c>
      <c r="J133" s="32">
        <v>10</v>
      </c>
      <c r="K133" s="32">
        <v>1</v>
      </c>
      <c r="L133" s="32">
        <v>7346326000114</v>
      </c>
      <c r="M133" s="33" t="s">
        <v>233</v>
      </c>
      <c r="N133" s="32">
        <v>4002</v>
      </c>
      <c r="O133" s="33" t="s">
        <v>112</v>
      </c>
      <c r="P133" s="32">
        <v>9</v>
      </c>
      <c r="Q133" s="19">
        <v>45553</v>
      </c>
      <c r="R133" s="32">
        <v>8</v>
      </c>
      <c r="S133" s="34">
        <v>234066.03</v>
      </c>
      <c r="T133" s="34">
        <v>0</v>
      </c>
      <c r="U133" s="34">
        <v>0</v>
      </c>
      <c r="V133" s="70">
        <f t="shared" si="27"/>
        <v>234066.03</v>
      </c>
      <c r="W133" s="19">
        <f>IF(Y133&lt;&gt;"Liquidação Cancelada",VLOOKUP(B133,'BASE DE DADOS OPS'!$B$5:$Q$9635,11,FALSE),"Liquidação Cancelada")</f>
        <v>45559</v>
      </c>
      <c r="X133" s="36">
        <f t="shared" si="28"/>
        <v>4</v>
      </c>
      <c r="Y133" s="32">
        <f>VLOOKUP(A133,'BASE DE DADOS OPS'!$A$5:$Q$9635,13,FALSE)</f>
        <v>5917</v>
      </c>
      <c r="Z133" s="4">
        <f>IF(Y133&lt;&gt;"Liquidação Cancelada",VLOOKUP(B133,'BASE DE DADOS OPS'!$B$5:$Q$9635,13,FALSE),"Liquidação Cancelada")</f>
        <v>234066.03</v>
      </c>
      <c r="AA133" s="4">
        <f>IF(Y133&lt;&gt;"Liquidação Cancelada",VLOOKUP(B133,'BASE DE DADOS OPS'!$B$5:$Q$9635,15,FALSE),"Liquidação Cancelada")</f>
        <v>11235.17</v>
      </c>
      <c r="AB133" s="4">
        <f>IF(Y133&lt;&gt;"Liquidação Cancelada",VLOOKUP(B133,'BASE DE DADOS OPS'!$B$5:$Q$9635,14,FALSE),"Liquidação Cancelada")</f>
        <v>222830.86</v>
      </c>
      <c r="AC133" s="4">
        <f t="shared" si="29"/>
        <v>222830.86</v>
      </c>
      <c r="AD133" s="3">
        <f t="shared" si="30"/>
        <v>0</v>
      </c>
      <c r="AE133" s="60"/>
    </row>
    <row r="134" spans="1:31" s="61" customFormat="1" ht="24.95" customHeight="1" x14ac:dyDescent="0.2">
      <c r="A134" s="53" t="str">
        <f t="shared" si="22"/>
        <v>1441|1440011|193|2024|24891606649|3611|5000</v>
      </c>
      <c r="B134" s="53" t="str">
        <f t="shared" si="23"/>
        <v>1441|1440011|193|2024|5422</v>
      </c>
      <c r="C134" s="59" t="str">
        <f t="shared" si="24"/>
        <v>1440011|5422</v>
      </c>
      <c r="D134" s="32">
        <v>1441</v>
      </c>
      <c r="E134" s="32">
        <v>1440011</v>
      </c>
      <c r="F134" s="73" t="str">
        <f t="shared" si="25"/>
        <v>193/2024</v>
      </c>
      <c r="G134" s="32">
        <v>193</v>
      </c>
      <c r="H134" s="32">
        <v>2024</v>
      </c>
      <c r="I134" s="73" t="str">
        <f t="shared" si="26"/>
        <v>10.1</v>
      </c>
      <c r="J134" s="32">
        <v>10</v>
      </c>
      <c r="K134" s="32">
        <v>1</v>
      </c>
      <c r="L134" s="32">
        <v>24891606649</v>
      </c>
      <c r="M134" s="33" t="s">
        <v>234</v>
      </c>
      <c r="N134" s="32">
        <v>3611</v>
      </c>
      <c r="O134" s="33" t="s">
        <v>114</v>
      </c>
      <c r="P134" s="32">
        <v>9</v>
      </c>
      <c r="Q134" s="19">
        <v>45541</v>
      </c>
      <c r="R134" s="32">
        <v>5</v>
      </c>
      <c r="S134" s="34">
        <v>5000</v>
      </c>
      <c r="T134" s="34">
        <v>0</v>
      </c>
      <c r="U134" s="34">
        <v>0</v>
      </c>
      <c r="V134" s="70">
        <f t="shared" si="27"/>
        <v>5000</v>
      </c>
      <c r="W134" s="19">
        <f>IF(Y134&lt;&gt;"Liquidação Cancelada",VLOOKUP(B134,'BASE DE DADOS OPS'!$B$5:$Q$9635,11,FALSE),"Liquidação Cancelada")</f>
        <v>45544</v>
      </c>
      <c r="X134" s="36">
        <f t="shared" si="28"/>
        <v>1</v>
      </c>
      <c r="Y134" s="32">
        <f>VLOOKUP(A134,'BASE DE DADOS OPS'!$A$5:$Q$9635,13,FALSE)</f>
        <v>5422</v>
      </c>
      <c r="Z134" s="4">
        <f>IF(Y134&lt;&gt;"Liquidação Cancelada",VLOOKUP(B134,'BASE DE DADOS OPS'!$B$5:$Q$9635,13,FALSE),"Liquidação Cancelada")</f>
        <v>5000</v>
      </c>
      <c r="AA134" s="4">
        <f>IF(Y134&lt;&gt;"Liquidação Cancelada",VLOOKUP(B134,'BASE DE DADOS OPS'!$B$5:$Q$9635,15,FALSE),"Liquidação Cancelada")</f>
        <v>335.15</v>
      </c>
      <c r="AB134" s="4">
        <f>IF(Y134&lt;&gt;"Liquidação Cancelada",VLOOKUP(B134,'BASE DE DADOS OPS'!$B$5:$Q$9635,14,FALSE),"Liquidação Cancelada")</f>
        <v>4664.8500000000004</v>
      </c>
      <c r="AC134" s="4">
        <f t="shared" si="29"/>
        <v>4664.8500000000004</v>
      </c>
      <c r="AD134" s="3">
        <f t="shared" si="30"/>
        <v>0</v>
      </c>
      <c r="AE134" s="60"/>
    </row>
    <row r="135" spans="1:31" s="61" customFormat="1" ht="24.95" customHeight="1" x14ac:dyDescent="0.2">
      <c r="A135" s="53" t="str">
        <f t="shared" si="22"/>
        <v>1441|1440011|194|2024|84939974634|3611|5000</v>
      </c>
      <c r="B135" s="53" t="str">
        <f t="shared" si="23"/>
        <v>1441|1440011|194|2024|5421</v>
      </c>
      <c r="C135" s="59" t="str">
        <f t="shared" si="24"/>
        <v>1440011|5421</v>
      </c>
      <c r="D135" s="32">
        <v>1441</v>
      </c>
      <c r="E135" s="32">
        <v>1440011</v>
      </c>
      <c r="F135" s="73" t="str">
        <f t="shared" si="25"/>
        <v>194/2024</v>
      </c>
      <c r="G135" s="32">
        <v>194</v>
      </c>
      <c r="H135" s="32">
        <v>2024</v>
      </c>
      <c r="I135" s="73" t="str">
        <f t="shared" si="26"/>
        <v>10.1</v>
      </c>
      <c r="J135" s="32">
        <v>10</v>
      </c>
      <c r="K135" s="32">
        <v>1</v>
      </c>
      <c r="L135" s="32">
        <v>84939974634</v>
      </c>
      <c r="M135" s="33" t="s">
        <v>235</v>
      </c>
      <c r="N135" s="32">
        <v>3611</v>
      </c>
      <c r="O135" s="33" t="s">
        <v>114</v>
      </c>
      <c r="P135" s="32">
        <v>9</v>
      </c>
      <c r="Q135" s="19">
        <v>45541</v>
      </c>
      <c r="R135" s="32">
        <v>5</v>
      </c>
      <c r="S135" s="34">
        <v>5000</v>
      </c>
      <c r="T135" s="34">
        <v>0</v>
      </c>
      <c r="U135" s="34">
        <v>0</v>
      </c>
      <c r="V135" s="70">
        <f t="shared" si="27"/>
        <v>5000</v>
      </c>
      <c r="W135" s="19">
        <f>IF(Y135&lt;&gt;"Liquidação Cancelada",VLOOKUP(B135,'BASE DE DADOS OPS'!$B$5:$Q$9635,11,FALSE),"Liquidação Cancelada")</f>
        <v>45544</v>
      </c>
      <c r="X135" s="36">
        <f t="shared" si="28"/>
        <v>1</v>
      </c>
      <c r="Y135" s="32">
        <f>VLOOKUP(A135,'BASE DE DADOS OPS'!$A$5:$Q$9635,13,FALSE)</f>
        <v>5421</v>
      </c>
      <c r="Z135" s="4">
        <f>IF(Y135&lt;&gt;"Liquidação Cancelada",VLOOKUP(B135,'BASE DE DADOS OPS'!$B$5:$Q$9635,13,FALSE),"Liquidação Cancelada")</f>
        <v>5000</v>
      </c>
      <c r="AA135" s="4">
        <f>IF(Y135&lt;&gt;"Liquidação Cancelada",VLOOKUP(B135,'BASE DE DADOS OPS'!$B$5:$Q$9635,15,FALSE),"Liquidação Cancelada")</f>
        <v>335.15</v>
      </c>
      <c r="AB135" s="4">
        <f>IF(Y135&lt;&gt;"Liquidação Cancelada",VLOOKUP(B135,'BASE DE DADOS OPS'!$B$5:$Q$9635,14,FALSE),"Liquidação Cancelada")</f>
        <v>4664.8500000000004</v>
      </c>
      <c r="AC135" s="4">
        <f t="shared" si="29"/>
        <v>4664.8500000000004</v>
      </c>
      <c r="AD135" s="3">
        <f t="shared" si="30"/>
        <v>0</v>
      </c>
      <c r="AE135" s="60"/>
    </row>
    <row r="136" spans="1:31" s="61" customFormat="1" ht="24.95" customHeight="1" x14ac:dyDescent="0.2">
      <c r="A136" s="53" t="str">
        <f t="shared" si="22"/>
        <v>1441|1440011|195|2024|16630743000185|3921|1517,05</v>
      </c>
      <c r="B136" s="53" t="str">
        <f t="shared" si="23"/>
        <v>1441|1440011|195|2024|5883</v>
      </c>
      <c r="C136" s="59" t="str">
        <f t="shared" si="24"/>
        <v>1440011|5883</v>
      </c>
      <c r="D136" s="32">
        <v>1441</v>
      </c>
      <c r="E136" s="32">
        <v>1440011</v>
      </c>
      <c r="F136" s="73" t="str">
        <f t="shared" si="25"/>
        <v>195/2024</v>
      </c>
      <c r="G136" s="32">
        <v>195</v>
      </c>
      <c r="H136" s="32">
        <v>2024</v>
      </c>
      <c r="I136" s="73" t="str">
        <f t="shared" si="26"/>
        <v>10.1</v>
      </c>
      <c r="J136" s="32">
        <v>10</v>
      </c>
      <c r="K136" s="32">
        <v>1</v>
      </c>
      <c r="L136" s="32">
        <v>16630743000185</v>
      </c>
      <c r="M136" s="33" t="s">
        <v>236</v>
      </c>
      <c r="N136" s="32">
        <v>3921</v>
      </c>
      <c r="O136" s="33" t="s">
        <v>106</v>
      </c>
      <c r="P136" s="32">
        <v>9</v>
      </c>
      <c r="Q136" s="19">
        <v>45546</v>
      </c>
      <c r="R136" s="32">
        <v>10</v>
      </c>
      <c r="S136" s="34">
        <v>1517.05</v>
      </c>
      <c r="T136" s="34">
        <v>0</v>
      </c>
      <c r="U136" s="34">
        <v>0</v>
      </c>
      <c r="V136" s="70">
        <f t="shared" si="27"/>
        <v>1517.05</v>
      </c>
      <c r="W136" s="19">
        <f>IF(Y136&lt;&gt;"Liquidação Cancelada",VLOOKUP(B136,'BASE DE DADOS OPS'!$B$5:$Q$9635,11,FALSE),"Liquidação Cancelada")</f>
        <v>45555</v>
      </c>
      <c r="X136" s="36">
        <f t="shared" si="28"/>
        <v>7</v>
      </c>
      <c r="Y136" s="32">
        <f>VLOOKUP(A136,'BASE DE DADOS OPS'!$A$5:$Q$9635,13,FALSE)</f>
        <v>5883</v>
      </c>
      <c r="Z136" s="4">
        <f>IF(Y136&lt;&gt;"Liquidação Cancelada",VLOOKUP(B136,'BASE DE DADOS OPS'!$B$5:$Q$9635,13,FALSE),"Liquidação Cancelada")</f>
        <v>1517.05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1517.05</v>
      </c>
      <c r="AC136" s="4">
        <f t="shared" si="29"/>
        <v>1517.05</v>
      </c>
      <c r="AD136" s="3">
        <f t="shared" si="30"/>
        <v>0</v>
      </c>
      <c r="AE136" s="60" t="s">
        <v>492</v>
      </c>
    </row>
    <row r="137" spans="1:31" s="61" customFormat="1" ht="24.95" customHeight="1" x14ac:dyDescent="0.2">
      <c r="A137" s="53" t="str">
        <f t="shared" si="22"/>
        <v>1441|1440011|195|2024|16630743000185|3921|20100</v>
      </c>
      <c r="B137" s="53" t="str">
        <f t="shared" si="23"/>
        <v>1441|1440011|195|2024|5881</v>
      </c>
      <c r="C137" s="59" t="str">
        <f t="shared" si="24"/>
        <v>1440011|5881</v>
      </c>
      <c r="D137" s="32">
        <v>1441</v>
      </c>
      <c r="E137" s="32">
        <v>1440011</v>
      </c>
      <c r="F137" s="73" t="str">
        <f t="shared" si="25"/>
        <v>195/2024</v>
      </c>
      <c r="G137" s="32">
        <v>195</v>
      </c>
      <c r="H137" s="32">
        <v>2024</v>
      </c>
      <c r="I137" s="73" t="str">
        <f t="shared" si="26"/>
        <v>10.1</v>
      </c>
      <c r="J137" s="32">
        <v>10</v>
      </c>
      <c r="K137" s="32">
        <v>1</v>
      </c>
      <c r="L137" s="32">
        <v>16630743000185</v>
      </c>
      <c r="M137" s="33" t="s">
        <v>236</v>
      </c>
      <c r="N137" s="32">
        <v>3921</v>
      </c>
      <c r="O137" s="33" t="s">
        <v>106</v>
      </c>
      <c r="P137" s="32">
        <v>9</v>
      </c>
      <c r="Q137" s="19">
        <v>45554</v>
      </c>
      <c r="R137" s="32">
        <v>11</v>
      </c>
      <c r="S137" s="34">
        <v>20100</v>
      </c>
      <c r="T137" s="34">
        <v>0</v>
      </c>
      <c r="U137" s="34">
        <v>0</v>
      </c>
      <c r="V137" s="70">
        <f t="shared" si="27"/>
        <v>20100</v>
      </c>
      <c r="W137" s="19">
        <f>IF(Y137&lt;&gt;"Liquidação Cancelada",VLOOKUP(B137,'BASE DE DADOS OPS'!$B$5:$Q$9635,11,FALSE),"Liquidação Cancelada")</f>
        <v>45555</v>
      </c>
      <c r="X137" s="36">
        <f t="shared" si="28"/>
        <v>1</v>
      </c>
      <c r="Y137" s="32">
        <f>VLOOKUP(A137,'BASE DE DADOS OPS'!$A$5:$Q$9635,13,FALSE)</f>
        <v>5881</v>
      </c>
      <c r="Z137" s="4">
        <f>IF(Y137&lt;&gt;"Liquidação Cancelada",VLOOKUP(B137,'BASE DE DADOS OPS'!$B$5:$Q$9635,13,FALSE),"Liquidação Cancelada")</f>
        <v>20100</v>
      </c>
      <c r="AA137" s="4">
        <f>IF(Y137&lt;&gt;"Liquidação Cancelada",VLOOKUP(B137,'BASE DE DADOS OPS'!$B$5:$Q$9635,15,FALSE),"Liquidação Cancelada")</f>
        <v>0</v>
      </c>
      <c r="AB137" s="4">
        <f>IF(Y137&lt;&gt;"Liquidação Cancelada",VLOOKUP(B137,'BASE DE DADOS OPS'!$B$5:$Q$9635,14,FALSE),"Liquidação Cancelada")</f>
        <v>20100</v>
      </c>
      <c r="AC137" s="4">
        <f t="shared" si="29"/>
        <v>20100</v>
      </c>
      <c r="AD137" s="3">
        <f t="shared" si="30"/>
        <v>0</v>
      </c>
      <c r="AE137" s="60"/>
    </row>
    <row r="138" spans="1:31" s="61" customFormat="1" ht="24.95" customHeight="1" x14ac:dyDescent="0.2">
      <c r="A138" s="53" t="str">
        <f t="shared" si="22"/>
        <v>1441|1440011|196|2024|40119130000162|3921|979,9</v>
      </c>
      <c r="B138" s="53" t="str">
        <f t="shared" si="23"/>
        <v>1441|1440011|196|2024|5558</v>
      </c>
      <c r="C138" s="59" t="str">
        <f t="shared" si="24"/>
        <v>1440011|5558</v>
      </c>
      <c r="D138" s="32">
        <v>1441</v>
      </c>
      <c r="E138" s="32">
        <v>1440011</v>
      </c>
      <c r="F138" s="73" t="str">
        <f t="shared" si="25"/>
        <v>196/2024</v>
      </c>
      <c r="G138" s="32">
        <v>196</v>
      </c>
      <c r="H138" s="32">
        <v>2024</v>
      </c>
      <c r="I138" s="73" t="str">
        <f t="shared" si="26"/>
        <v>10.1</v>
      </c>
      <c r="J138" s="32">
        <v>10</v>
      </c>
      <c r="K138" s="32">
        <v>1</v>
      </c>
      <c r="L138" s="32">
        <v>40119130000162</v>
      </c>
      <c r="M138" s="33" t="s">
        <v>237</v>
      </c>
      <c r="N138" s="32">
        <v>3921</v>
      </c>
      <c r="O138" s="33" t="s">
        <v>106</v>
      </c>
      <c r="P138" s="32">
        <v>9</v>
      </c>
      <c r="Q138" s="19">
        <v>45545</v>
      </c>
      <c r="R138" s="32">
        <v>6</v>
      </c>
      <c r="S138" s="34">
        <v>1000</v>
      </c>
      <c r="T138" s="79">
        <v>20.100000000000001</v>
      </c>
      <c r="U138" s="34">
        <v>0</v>
      </c>
      <c r="V138" s="70">
        <f t="shared" si="27"/>
        <v>979.9</v>
      </c>
      <c r="W138" s="19">
        <f>IF(Y138&lt;&gt;"Liquidação Cancelada",VLOOKUP(B138,'BASE DE DADOS OPS'!$B$5:$Q$9635,11,FALSE),"Liquidação Cancelada")</f>
        <v>45546</v>
      </c>
      <c r="X138" s="36">
        <f t="shared" si="28"/>
        <v>1</v>
      </c>
      <c r="Y138" s="32">
        <f>VLOOKUP(A138,'BASE DE DADOS OPS'!$A$5:$Q$9635,13,FALSE)</f>
        <v>5558</v>
      </c>
      <c r="Z138" s="4">
        <f>IF(Y138&lt;&gt;"Liquidação Cancelada",VLOOKUP(B138,'BASE DE DADOS OPS'!$B$5:$Q$9635,13,FALSE),"Liquidação Cancelada")</f>
        <v>979.9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979.9</v>
      </c>
      <c r="AC138" s="4">
        <f t="shared" si="29"/>
        <v>979.9</v>
      </c>
      <c r="AD138" s="3">
        <f t="shared" si="30"/>
        <v>0</v>
      </c>
      <c r="AE138" s="60"/>
    </row>
    <row r="139" spans="1:31" s="61" customFormat="1" ht="24.95" customHeight="1" x14ac:dyDescent="0.2">
      <c r="A139" s="53" t="str">
        <f t="shared" si="22"/>
        <v>1441|1440011|199|2024|38133478000162|3920|10867,02</v>
      </c>
      <c r="B139" s="53" t="str">
        <f t="shared" si="23"/>
        <v>1441|1440011|199|2024|5625</v>
      </c>
      <c r="C139" s="59" t="str">
        <f t="shared" si="24"/>
        <v>1440011|5625</v>
      </c>
      <c r="D139" s="32">
        <v>1441</v>
      </c>
      <c r="E139" s="32">
        <v>1440011</v>
      </c>
      <c r="F139" s="73" t="str">
        <f t="shared" si="25"/>
        <v>199/2024</v>
      </c>
      <c r="G139" s="32">
        <v>199</v>
      </c>
      <c r="H139" s="32">
        <v>2024</v>
      </c>
      <c r="I139" s="73" t="str">
        <f t="shared" si="26"/>
        <v>10.1</v>
      </c>
      <c r="J139" s="32">
        <v>10</v>
      </c>
      <c r="K139" s="32">
        <v>1</v>
      </c>
      <c r="L139" s="32">
        <v>38133478000162</v>
      </c>
      <c r="M139" s="33" t="s">
        <v>238</v>
      </c>
      <c r="N139" s="32">
        <v>3920</v>
      </c>
      <c r="O139" s="33" t="s">
        <v>114</v>
      </c>
      <c r="P139" s="32">
        <v>9</v>
      </c>
      <c r="Q139" s="19">
        <v>45540</v>
      </c>
      <c r="R139" s="32" t="s">
        <v>489</v>
      </c>
      <c r="S139" s="34">
        <f>10399.24+467.78</f>
        <v>10867.02</v>
      </c>
      <c r="T139" s="34">
        <v>0</v>
      </c>
      <c r="U139" s="34">
        <v>0</v>
      </c>
      <c r="V139" s="70">
        <f t="shared" si="27"/>
        <v>10867.02</v>
      </c>
      <c r="W139" s="19">
        <f>IF(Y139&lt;&gt;"Liquidação Cancelada",VLOOKUP(B139,'BASE DE DADOS OPS'!$B$5:$Q$9635,11,FALSE),"Liquidação Cancelada")</f>
        <v>45547</v>
      </c>
      <c r="X139" s="36">
        <f t="shared" si="28"/>
        <v>5</v>
      </c>
      <c r="Y139" s="32">
        <f>VLOOKUP(A139,'BASE DE DADOS OPS'!$A$5:$Q$9635,13,FALSE)</f>
        <v>5625</v>
      </c>
      <c r="Z139" s="4">
        <f>IF(Y139&lt;&gt;"Liquidação Cancelada",VLOOKUP(B139,'BASE DE DADOS OPS'!$B$5:$Q$9635,13,FALSE),"Liquidação Cancelada")</f>
        <v>10867.02</v>
      </c>
      <c r="AA139" s="4">
        <f>IF(Y139&lt;&gt;"Liquidação Cancelada",VLOOKUP(B139,'BASE DE DADOS OPS'!$B$5:$Q$9635,15,FALSE),"Liquidação Cancelada")</f>
        <v>521.62</v>
      </c>
      <c r="AB139" s="4">
        <f>IF(Y139&lt;&gt;"Liquidação Cancelada",VLOOKUP(B139,'BASE DE DADOS OPS'!$B$5:$Q$9635,14,FALSE),"Liquidação Cancelada")</f>
        <v>10345.4</v>
      </c>
      <c r="AC139" s="4">
        <f t="shared" si="29"/>
        <v>10345.4</v>
      </c>
      <c r="AD139" s="3">
        <f t="shared" si="30"/>
        <v>0</v>
      </c>
      <c r="AE139" s="60" t="s">
        <v>481</v>
      </c>
    </row>
    <row r="140" spans="1:31" s="61" customFormat="1" ht="24.95" customHeight="1" x14ac:dyDescent="0.2">
      <c r="A140" s="53" t="str">
        <f t="shared" si="22"/>
        <v>1441|1440011|200|2024|29412494000101|3920|5743,61</v>
      </c>
      <c r="B140" s="53" t="str">
        <f t="shared" si="23"/>
        <v>1441|1440011|200|2024|5598</v>
      </c>
      <c r="C140" s="59" t="str">
        <f t="shared" si="24"/>
        <v>1440011|5598</v>
      </c>
      <c r="D140" s="32">
        <v>1441</v>
      </c>
      <c r="E140" s="32">
        <v>1440011</v>
      </c>
      <c r="F140" s="73" t="str">
        <f t="shared" si="25"/>
        <v>200/2024</v>
      </c>
      <c r="G140" s="32">
        <v>200</v>
      </c>
      <c r="H140" s="32">
        <v>2024</v>
      </c>
      <c r="I140" s="73" t="str">
        <f t="shared" si="26"/>
        <v>10.1</v>
      </c>
      <c r="J140" s="32">
        <v>10</v>
      </c>
      <c r="K140" s="32">
        <v>1</v>
      </c>
      <c r="L140" s="32">
        <v>29412494000101</v>
      </c>
      <c r="M140" s="33" t="s">
        <v>239</v>
      </c>
      <c r="N140" s="32">
        <v>3920</v>
      </c>
      <c r="O140" s="33" t="s">
        <v>114</v>
      </c>
      <c r="P140" s="32">
        <v>9</v>
      </c>
      <c r="Q140" s="19">
        <v>45541</v>
      </c>
      <c r="R140" s="32">
        <v>8</v>
      </c>
      <c r="S140" s="34">
        <v>5743.61</v>
      </c>
      <c r="T140" s="34">
        <v>0</v>
      </c>
      <c r="U140" s="34">
        <v>0</v>
      </c>
      <c r="V140" s="70">
        <f t="shared" si="27"/>
        <v>5743.61</v>
      </c>
      <c r="W140" s="19">
        <f>IF(Y140&lt;&gt;"Liquidação Cancelada",VLOOKUP(B140,'BASE DE DADOS OPS'!$B$5:$Q$9635,11,FALSE),"Liquidação Cancelada")</f>
        <v>45547</v>
      </c>
      <c r="X140" s="36">
        <f t="shared" si="28"/>
        <v>4</v>
      </c>
      <c r="Y140" s="32">
        <f>VLOOKUP(A140,'BASE DE DADOS OPS'!$A$5:$Q$9635,13,FALSE)</f>
        <v>5598</v>
      </c>
      <c r="Z140" s="4">
        <f>IF(Y140&lt;&gt;"Liquidação Cancelada",VLOOKUP(B140,'BASE DE DADOS OPS'!$B$5:$Q$9635,13,FALSE),"Liquidação Cancelada")</f>
        <v>5743.61</v>
      </c>
      <c r="AA140" s="4">
        <f>IF(Y140&lt;&gt;"Liquidação Cancelada",VLOOKUP(B140,'BASE DE DADOS OPS'!$B$5:$Q$9635,15,FALSE),"Liquidação Cancelada")</f>
        <v>275.69</v>
      </c>
      <c r="AB140" s="4">
        <f>IF(Y140&lt;&gt;"Liquidação Cancelada",VLOOKUP(B140,'BASE DE DADOS OPS'!$B$5:$Q$9635,14,FALSE),"Liquidação Cancelada")</f>
        <v>5467.92</v>
      </c>
      <c r="AC140" s="4">
        <f t="shared" si="29"/>
        <v>5467.92</v>
      </c>
      <c r="AD140" s="3">
        <f t="shared" si="30"/>
        <v>0</v>
      </c>
      <c r="AE140" s="60"/>
    </row>
    <row r="141" spans="1:31" s="61" customFormat="1" ht="24.95" customHeight="1" x14ac:dyDescent="0.2">
      <c r="A141" s="53" t="str">
        <f t="shared" si="22"/>
        <v>1441|1440011|201|2024|18229133000108|3920|4690,83</v>
      </c>
      <c r="B141" s="53" t="str">
        <f t="shared" si="23"/>
        <v>1441|1440011|201|2024|5480</v>
      </c>
      <c r="C141" s="59" t="str">
        <f t="shared" si="24"/>
        <v>1440011|5480</v>
      </c>
      <c r="D141" s="32">
        <v>1441</v>
      </c>
      <c r="E141" s="32">
        <v>1440011</v>
      </c>
      <c r="F141" s="73" t="str">
        <f t="shared" si="25"/>
        <v>201/2024</v>
      </c>
      <c r="G141" s="32">
        <v>201</v>
      </c>
      <c r="H141" s="32">
        <v>2024</v>
      </c>
      <c r="I141" s="73" t="str">
        <f t="shared" si="26"/>
        <v>10.1</v>
      </c>
      <c r="J141" s="32">
        <v>10</v>
      </c>
      <c r="K141" s="32">
        <v>1</v>
      </c>
      <c r="L141" s="32">
        <v>18229133000108</v>
      </c>
      <c r="M141" s="33" t="s">
        <v>240</v>
      </c>
      <c r="N141" s="32">
        <v>3920</v>
      </c>
      <c r="O141" s="33" t="s">
        <v>114</v>
      </c>
      <c r="P141" s="32">
        <v>9</v>
      </c>
      <c r="Q141" s="19">
        <v>45541</v>
      </c>
      <c r="R141" s="32">
        <v>8</v>
      </c>
      <c r="S141" s="34">
        <v>4690.83</v>
      </c>
      <c r="T141" s="34">
        <v>0</v>
      </c>
      <c r="U141" s="34">
        <v>0</v>
      </c>
      <c r="V141" s="70">
        <f t="shared" si="27"/>
        <v>4690.83</v>
      </c>
      <c r="W141" s="19">
        <f>IF(Y141&lt;&gt;"Liquidação Cancelada",VLOOKUP(B141,'BASE DE DADOS OPS'!$B$5:$Q$9635,11,FALSE),"Liquidação Cancelada")</f>
        <v>45545</v>
      </c>
      <c r="X141" s="36">
        <f t="shared" si="28"/>
        <v>2</v>
      </c>
      <c r="Y141" s="32">
        <f>VLOOKUP(A141,'BASE DE DADOS OPS'!$A$5:$Q$9635,13,FALSE)</f>
        <v>5480</v>
      </c>
      <c r="Z141" s="4">
        <f>IF(Y141&lt;&gt;"Liquidação Cancelada",VLOOKUP(B141,'BASE DE DADOS OPS'!$B$5:$Q$9635,13,FALSE),"Liquidação Cancelada")</f>
        <v>4690.83</v>
      </c>
      <c r="AA141" s="4">
        <f>IF(Y141&lt;&gt;"Liquidação Cancelada",VLOOKUP(B141,'BASE DE DADOS OPS'!$B$5:$Q$9635,15,FALSE),"Liquidação Cancelada")</f>
        <v>225.16</v>
      </c>
      <c r="AB141" s="4">
        <f>IF(Y141&lt;&gt;"Liquidação Cancelada",VLOOKUP(B141,'BASE DE DADOS OPS'!$B$5:$Q$9635,14,FALSE),"Liquidação Cancelada")</f>
        <v>4465.67</v>
      </c>
      <c r="AC141" s="4">
        <f t="shared" si="29"/>
        <v>4465.67</v>
      </c>
      <c r="AD141" s="3">
        <f t="shared" si="30"/>
        <v>0</v>
      </c>
      <c r="AE141" s="60"/>
    </row>
    <row r="142" spans="1:31" s="61" customFormat="1" ht="24.95" customHeight="1" x14ac:dyDescent="0.2">
      <c r="A142" s="53" t="str">
        <f t="shared" si="22"/>
        <v>1441|1440011|202|2024|26385765000180|3920|34534,21</v>
      </c>
      <c r="B142" s="53" t="str">
        <f t="shared" si="23"/>
        <v>1441|1440011|202|2024|5528</v>
      </c>
      <c r="C142" s="59" t="str">
        <f t="shared" si="24"/>
        <v>1440011|5528</v>
      </c>
      <c r="D142" s="32">
        <v>1441</v>
      </c>
      <c r="E142" s="32">
        <v>1440011</v>
      </c>
      <c r="F142" s="73" t="str">
        <f t="shared" si="25"/>
        <v>202/2024</v>
      </c>
      <c r="G142" s="32">
        <v>202</v>
      </c>
      <c r="H142" s="32">
        <v>2024</v>
      </c>
      <c r="I142" s="73" t="str">
        <f t="shared" si="26"/>
        <v>10.1</v>
      </c>
      <c r="J142" s="32">
        <v>10</v>
      </c>
      <c r="K142" s="32">
        <v>1</v>
      </c>
      <c r="L142" s="32">
        <v>26385765000180</v>
      </c>
      <c r="M142" s="33" t="s">
        <v>241</v>
      </c>
      <c r="N142" s="32">
        <v>3920</v>
      </c>
      <c r="O142" s="33" t="s">
        <v>114</v>
      </c>
      <c r="P142" s="32">
        <v>9</v>
      </c>
      <c r="Q142" s="19">
        <v>45540</v>
      </c>
      <c r="R142" s="32">
        <v>8</v>
      </c>
      <c r="S142" s="34">
        <v>34534.21</v>
      </c>
      <c r="T142" s="34">
        <v>0</v>
      </c>
      <c r="U142" s="34">
        <v>0</v>
      </c>
      <c r="V142" s="70">
        <f t="shared" si="27"/>
        <v>34534.21</v>
      </c>
      <c r="W142" s="19">
        <f>IF(Y142&lt;&gt;"Liquidação Cancelada",VLOOKUP(B142,'BASE DE DADOS OPS'!$B$5:$Q$9635,11,FALSE),"Liquidação Cancelada")</f>
        <v>45545</v>
      </c>
      <c r="X142" s="36">
        <f t="shared" si="28"/>
        <v>3</v>
      </c>
      <c r="Y142" s="32">
        <f>VLOOKUP(A142,'BASE DE DADOS OPS'!$A$5:$Q$9635,13,FALSE)</f>
        <v>5528</v>
      </c>
      <c r="Z142" s="4">
        <f>IF(Y142&lt;&gt;"Liquidação Cancelada",VLOOKUP(B142,'BASE DE DADOS OPS'!$B$5:$Q$9635,13,FALSE),"Liquidação Cancelada")</f>
        <v>34534.21</v>
      </c>
      <c r="AA142" s="4">
        <f>IF(Y142&lt;&gt;"Liquidação Cancelada",VLOOKUP(B142,'BASE DE DADOS OPS'!$B$5:$Q$9635,15,FALSE),"Liquidação Cancelada")</f>
        <v>1657.64</v>
      </c>
      <c r="AB142" s="4">
        <f>IF(Y142&lt;&gt;"Liquidação Cancelada",VLOOKUP(B142,'BASE DE DADOS OPS'!$B$5:$Q$9635,14,FALSE),"Liquidação Cancelada")</f>
        <v>32876.57</v>
      </c>
      <c r="AC142" s="4">
        <f t="shared" si="29"/>
        <v>32876.57</v>
      </c>
      <c r="AD142" s="3">
        <f t="shared" si="30"/>
        <v>0</v>
      </c>
      <c r="AE142" s="60"/>
    </row>
    <row r="143" spans="1:31" s="61" customFormat="1" ht="24.95" customHeight="1" x14ac:dyDescent="0.2">
      <c r="A143" s="53" t="str">
        <f t="shared" si="22"/>
        <v>1441|1440011|203|2024|540583000143|3920|10836,88</v>
      </c>
      <c r="B143" s="53" t="str">
        <f t="shared" si="23"/>
        <v>1441|1440011|203|2024|5587</v>
      </c>
      <c r="C143" s="59" t="str">
        <f t="shared" si="24"/>
        <v>1440011|5587</v>
      </c>
      <c r="D143" s="32">
        <v>1441</v>
      </c>
      <c r="E143" s="32">
        <v>1440011</v>
      </c>
      <c r="F143" s="73" t="str">
        <f t="shared" si="25"/>
        <v>203/2024</v>
      </c>
      <c r="G143" s="32">
        <v>203</v>
      </c>
      <c r="H143" s="32">
        <v>2024</v>
      </c>
      <c r="I143" s="73" t="str">
        <f t="shared" si="26"/>
        <v>10.1</v>
      </c>
      <c r="J143" s="32">
        <v>10</v>
      </c>
      <c r="K143" s="32">
        <v>1</v>
      </c>
      <c r="L143" s="32">
        <v>540583000143</v>
      </c>
      <c r="M143" s="33" t="s">
        <v>242</v>
      </c>
      <c r="N143" s="32">
        <v>3920</v>
      </c>
      <c r="O143" s="33" t="s">
        <v>114</v>
      </c>
      <c r="P143" s="32">
        <v>9</v>
      </c>
      <c r="Q143" s="19">
        <v>45541</v>
      </c>
      <c r="R143" s="32">
        <v>9</v>
      </c>
      <c r="S143" s="34">
        <v>10836.88</v>
      </c>
      <c r="T143" s="79">
        <v>0</v>
      </c>
      <c r="U143" s="34">
        <v>0</v>
      </c>
      <c r="V143" s="70">
        <f t="shared" si="27"/>
        <v>10836.88</v>
      </c>
      <c r="W143" s="19">
        <f>IF(Y143&lt;&gt;"Liquidação Cancelada",VLOOKUP(B143,'BASE DE DADOS OPS'!$B$5:$Q$9635,11,FALSE),"Liquidação Cancelada")</f>
        <v>45547</v>
      </c>
      <c r="X143" s="36">
        <f t="shared" si="28"/>
        <v>4</v>
      </c>
      <c r="Y143" s="32">
        <f>VLOOKUP(A143,'BASE DE DADOS OPS'!$A$5:$Q$9635,13,FALSE)</f>
        <v>5587</v>
      </c>
      <c r="Z143" s="4">
        <f>IF(Y143&lt;&gt;"Liquidação Cancelada",VLOOKUP(B143,'BASE DE DADOS OPS'!$B$5:$Q$9635,13,FALSE),"Liquidação Cancelada")</f>
        <v>10836.88</v>
      </c>
      <c r="AA143" s="4">
        <f>IF(Y143&lt;&gt;"Liquidação Cancelada",VLOOKUP(B143,'BASE DE DADOS OPS'!$B$5:$Q$9635,15,FALSE),"Liquidação Cancelada")</f>
        <v>438.74</v>
      </c>
      <c r="AB143" s="4">
        <f>IF(Y143&lt;&gt;"Liquidação Cancelada",VLOOKUP(B143,'BASE DE DADOS OPS'!$B$5:$Q$9635,14,FALSE),"Liquidação Cancelada")</f>
        <v>10398.14</v>
      </c>
      <c r="AC143" s="4">
        <f t="shared" si="29"/>
        <v>10398.14</v>
      </c>
      <c r="AD143" s="3">
        <f t="shared" si="30"/>
        <v>0</v>
      </c>
      <c r="AE143" s="60"/>
    </row>
    <row r="144" spans="1:31" s="61" customFormat="1" ht="24.95" customHeight="1" x14ac:dyDescent="0.2">
      <c r="A144" s="53" t="str">
        <f t="shared" si="22"/>
        <v>1441|1440011|205|2024|9264396000159|3920|3728,27</v>
      </c>
      <c r="B144" s="53" t="str">
        <f t="shared" si="23"/>
        <v>1441|1440011|205|2024|5494</v>
      </c>
      <c r="C144" s="59" t="str">
        <f t="shared" si="24"/>
        <v>1440011|5494</v>
      </c>
      <c r="D144" s="32">
        <v>1441</v>
      </c>
      <c r="E144" s="32">
        <v>1440011</v>
      </c>
      <c r="F144" s="73" t="str">
        <f t="shared" si="25"/>
        <v>205/2024</v>
      </c>
      <c r="G144" s="32">
        <v>205</v>
      </c>
      <c r="H144" s="32">
        <v>2024</v>
      </c>
      <c r="I144" s="73" t="str">
        <f t="shared" si="26"/>
        <v>10.1</v>
      </c>
      <c r="J144" s="32">
        <v>10</v>
      </c>
      <c r="K144" s="32">
        <v>1</v>
      </c>
      <c r="L144" s="32">
        <v>9264396000159</v>
      </c>
      <c r="M144" s="33" t="s">
        <v>243</v>
      </c>
      <c r="N144" s="32">
        <v>3920</v>
      </c>
      <c r="O144" s="33" t="s">
        <v>114</v>
      </c>
      <c r="P144" s="32">
        <v>9</v>
      </c>
      <c r="Q144" s="19">
        <v>45540</v>
      </c>
      <c r="R144" s="32">
        <v>8</v>
      </c>
      <c r="S144" s="34">
        <v>3728.27</v>
      </c>
      <c r="T144" s="79">
        <v>0</v>
      </c>
      <c r="U144" s="34">
        <v>0</v>
      </c>
      <c r="V144" s="70">
        <f t="shared" si="27"/>
        <v>3728.27</v>
      </c>
      <c r="W144" s="19">
        <f>IF(Y144&lt;&gt;"Liquidação Cancelada",VLOOKUP(B144,'BASE DE DADOS OPS'!$B$5:$Q$9635,11,FALSE),"Liquidação Cancelada")</f>
        <v>45545</v>
      </c>
      <c r="X144" s="36">
        <f t="shared" si="28"/>
        <v>3</v>
      </c>
      <c r="Y144" s="32">
        <f>VLOOKUP(A144,'BASE DE DADOS OPS'!$A$5:$Q$9635,13,FALSE)</f>
        <v>5494</v>
      </c>
      <c r="Z144" s="4">
        <f>IF(Y144&lt;&gt;"Liquidação Cancelada",VLOOKUP(B144,'BASE DE DADOS OPS'!$B$5:$Q$9635,13,FALSE),"Liquidação Cancelada")</f>
        <v>3728.27</v>
      </c>
      <c r="AA144" s="4">
        <f>IF(Y144&lt;&gt;"Liquidação Cancelada",VLOOKUP(B144,'BASE DE DADOS OPS'!$B$5:$Q$9635,15,FALSE),"Liquidação Cancelada")</f>
        <v>178.96</v>
      </c>
      <c r="AB144" s="4">
        <f>IF(Y144&lt;&gt;"Liquidação Cancelada",VLOOKUP(B144,'BASE DE DADOS OPS'!$B$5:$Q$9635,14,FALSE),"Liquidação Cancelada")</f>
        <v>3549.31</v>
      </c>
      <c r="AC144" s="4">
        <f t="shared" si="29"/>
        <v>3549.31</v>
      </c>
      <c r="AD144" s="3">
        <f t="shared" si="30"/>
        <v>0</v>
      </c>
      <c r="AE144" s="60"/>
    </row>
    <row r="145" spans="1:31" s="61" customFormat="1" ht="24.95" customHeight="1" x14ac:dyDescent="0.2">
      <c r="A145" s="53" t="str">
        <f t="shared" si="22"/>
        <v>1441|1440011|206|2024|8229035000109|3920|169453,66</v>
      </c>
      <c r="B145" s="53" t="str">
        <f t="shared" si="23"/>
        <v>1441|1440011|206|2024|5501</v>
      </c>
      <c r="C145" s="59" t="str">
        <f t="shared" si="24"/>
        <v>1440011|5501</v>
      </c>
      <c r="D145" s="32">
        <v>1441</v>
      </c>
      <c r="E145" s="32">
        <v>1440011</v>
      </c>
      <c r="F145" s="73" t="str">
        <f t="shared" si="25"/>
        <v>206/2024</v>
      </c>
      <c r="G145" s="32">
        <v>206</v>
      </c>
      <c r="H145" s="32">
        <v>2024</v>
      </c>
      <c r="I145" s="73" t="str">
        <f t="shared" si="26"/>
        <v>10.1</v>
      </c>
      <c r="J145" s="32">
        <v>10</v>
      </c>
      <c r="K145" s="32">
        <v>1</v>
      </c>
      <c r="L145" s="32">
        <v>8229035000109</v>
      </c>
      <c r="M145" s="33" t="s">
        <v>244</v>
      </c>
      <c r="N145" s="32">
        <v>3920</v>
      </c>
      <c r="O145" s="33" t="s">
        <v>114</v>
      </c>
      <c r="P145" s="32">
        <v>9</v>
      </c>
      <c r="Q145" s="19">
        <v>45540</v>
      </c>
      <c r="R145" s="32">
        <v>8</v>
      </c>
      <c r="S145" s="34">
        <v>169453.66</v>
      </c>
      <c r="T145" s="34">
        <v>0</v>
      </c>
      <c r="U145" s="34">
        <v>0</v>
      </c>
      <c r="V145" s="70">
        <f t="shared" si="27"/>
        <v>169453.66</v>
      </c>
      <c r="W145" s="19">
        <f>IF(Y145&lt;&gt;"Liquidação Cancelada",VLOOKUP(B145,'BASE DE DADOS OPS'!$B$5:$Q$9635,11,FALSE),"Liquidação Cancelada")</f>
        <v>45545</v>
      </c>
      <c r="X145" s="36">
        <f t="shared" si="28"/>
        <v>3</v>
      </c>
      <c r="Y145" s="32">
        <f>VLOOKUP(A145,'BASE DE DADOS OPS'!$A$5:$Q$9635,13,FALSE)</f>
        <v>5501</v>
      </c>
      <c r="Z145" s="4">
        <f>IF(Y145&lt;&gt;"Liquidação Cancelada",VLOOKUP(B145,'BASE DE DADOS OPS'!$B$5:$Q$9635,13,FALSE),"Liquidação Cancelada")</f>
        <v>169453.66</v>
      </c>
      <c r="AA145" s="4">
        <f>IF(Y145&lt;&gt;"Liquidação Cancelada",VLOOKUP(B145,'BASE DE DADOS OPS'!$B$5:$Q$9635,15,FALSE),"Liquidação Cancelada")</f>
        <v>8133.78</v>
      </c>
      <c r="AB145" s="4">
        <f>IF(Y145&lt;&gt;"Liquidação Cancelada",VLOOKUP(B145,'BASE DE DADOS OPS'!$B$5:$Q$9635,14,FALSE),"Liquidação Cancelada")</f>
        <v>161319.88</v>
      </c>
      <c r="AC145" s="4">
        <f t="shared" si="29"/>
        <v>161319.88</v>
      </c>
      <c r="AD145" s="3">
        <f t="shared" si="30"/>
        <v>0</v>
      </c>
      <c r="AE145" s="60"/>
    </row>
    <row r="146" spans="1:31" s="61" customFormat="1" ht="24.95" customHeight="1" x14ac:dyDescent="0.2">
      <c r="A146" s="53" t="str">
        <f t="shared" si="22"/>
        <v>1441|1440011|207|2024|7353227000160|3920|383085,28</v>
      </c>
      <c r="B146" s="53" t="str">
        <f t="shared" si="23"/>
        <v>1441|1440011|207|2024|5580</v>
      </c>
      <c r="C146" s="59" t="str">
        <f t="shared" si="24"/>
        <v>1440011|5580</v>
      </c>
      <c r="D146" s="32">
        <v>1441</v>
      </c>
      <c r="E146" s="32">
        <v>1440011</v>
      </c>
      <c r="F146" s="73" t="str">
        <f t="shared" si="25"/>
        <v>207/2024</v>
      </c>
      <c r="G146" s="32">
        <v>207</v>
      </c>
      <c r="H146" s="32">
        <v>2024</v>
      </c>
      <c r="I146" s="73" t="str">
        <f t="shared" si="26"/>
        <v>10.1</v>
      </c>
      <c r="J146" s="32">
        <v>10</v>
      </c>
      <c r="K146" s="32">
        <v>1</v>
      </c>
      <c r="L146" s="32">
        <v>7353227000160</v>
      </c>
      <c r="M146" s="33" t="s">
        <v>245</v>
      </c>
      <c r="N146" s="32">
        <v>3920</v>
      </c>
      <c r="O146" s="33" t="s">
        <v>114</v>
      </c>
      <c r="P146" s="32">
        <v>9</v>
      </c>
      <c r="Q146" s="19">
        <v>45540</v>
      </c>
      <c r="R146" s="32">
        <v>8</v>
      </c>
      <c r="S146" s="34">
        <v>383085.28</v>
      </c>
      <c r="T146" s="34">
        <v>0</v>
      </c>
      <c r="U146" s="34">
        <v>0</v>
      </c>
      <c r="V146" s="70">
        <f t="shared" si="27"/>
        <v>383085.28</v>
      </c>
      <c r="W146" s="19">
        <f>IF(Y146&lt;&gt;"Liquidação Cancelada",VLOOKUP(B146,'BASE DE DADOS OPS'!$B$5:$Q$9635,11,FALSE),"Liquidação Cancelada")</f>
        <v>45547</v>
      </c>
      <c r="X146" s="36">
        <f t="shared" si="28"/>
        <v>5</v>
      </c>
      <c r="Y146" s="32">
        <f>VLOOKUP(A146,'BASE DE DADOS OPS'!$A$5:$Q$9635,13,FALSE)</f>
        <v>5580</v>
      </c>
      <c r="Z146" s="4">
        <f>IF(Y146&lt;&gt;"Liquidação Cancelada",VLOOKUP(B146,'BASE DE DADOS OPS'!$B$5:$Q$9635,13,FALSE),"Liquidação Cancelada")</f>
        <v>383085.28</v>
      </c>
      <c r="AA146" s="4">
        <f>IF(Y146&lt;&gt;"Liquidação Cancelada",VLOOKUP(B146,'BASE DE DADOS OPS'!$B$5:$Q$9635,15,FALSE),"Liquidação Cancelada")</f>
        <v>18388.09</v>
      </c>
      <c r="AB146" s="4">
        <f>IF(Y146&lt;&gt;"Liquidação Cancelada",VLOOKUP(B146,'BASE DE DADOS OPS'!$B$5:$Q$9635,14,FALSE),"Liquidação Cancelada")</f>
        <v>364697.19</v>
      </c>
      <c r="AC146" s="4">
        <f t="shared" si="29"/>
        <v>364697.19</v>
      </c>
      <c r="AD146" s="3">
        <f t="shared" si="30"/>
        <v>0</v>
      </c>
      <c r="AE146" s="60"/>
    </row>
    <row r="147" spans="1:31" s="61" customFormat="1" ht="24.95" customHeight="1" x14ac:dyDescent="0.2">
      <c r="A147" s="53" t="str">
        <f t="shared" si="22"/>
        <v>1441|1440011|208|2024|28771161000106|3920|5084,9</v>
      </c>
      <c r="B147" s="53" t="str">
        <f t="shared" si="23"/>
        <v>1441|1440011|208|2024|5513</v>
      </c>
      <c r="C147" s="59" t="str">
        <f t="shared" si="24"/>
        <v>1440011|5513</v>
      </c>
      <c r="D147" s="32">
        <v>1441</v>
      </c>
      <c r="E147" s="32">
        <v>1440011</v>
      </c>
      <c r="F147" s="73" t="str">
        <f t="shared" si="25"/>
        <v>208/2024</v>
      </c>
      <c r="G147" s="32">
        <v>208</v>
      </c>
      <c r="H147" s="32">
        <v>2024</v>
      </c>
      <c r="I147" s="73" t="str">
        <f t="shared" si="26"/>
        <v>10.1</v>
      </c>
      <c r="J147" s="32">
        <v>10</v>
      </c>
      <c r="K147" s="32">
        <v>1</v>
      </c>
      <c r="L147" s="32">
        <v>28771161000106</v>
      </c>
      <c r="M147" s="33" t="s">
        <v>246</v>
      </c>
      <c r="N147" s="32">
        <v>3920</v>
      </c>
      <c r="O147" s="33" t="s">
        <v>114</v>
      </c>
      <c r="P147" s="32">
        <v>9</v>
      </c>
      <c r="Q147" s="19">
        <v>45540</v>
      </c>
      <c r="R147" s="32">
        <v>10</v>
      </c>
      <c r="S147" s="34">
        <v>5084.8999999999996</v>
      </c>
      <c r="T147" s="34">
        <v>0</v>
      </c>
      <c r="U147" s="34">
        <v>0</v>
      </c>
      <c r="V147" s="70">
        <f t="shared" si="27"/>
        <v>5084.8999999999996</v>
      </c>
      <c r="W147" s="19">
        <f>IF(Y147&lt;&gt;"Liquidação Cancelada",VLOOKUP(B147,'BASE DE DADOS OPS'!$B$5:$Q$9635,11,FALSE),"Liquidação Cancelada")</f>
        <v>45545</v>
      </c>
      <c r="X147" s="36">
        <f t="shared" si="28"/>
        <v>3</v>
      </c>
      <c r="Y147" s="32">
        <f>VLOOKUP(A147,'BASE DE DADOS OPS'!$A$5:$Q$9635,13,FALSE)</f>
        <v>5513</v>
      </c>
      <c r="Z147" s="4">
        <f>IF(Y147&lt;&gt;"Liquidação Cancelada",VLOOKUP(B147,'BASE DE DADOS OPS'!$B$5:$Q$9635,13,FALSE),"Liquidação Cancelada")</f>
        <v>5084.8999999999996</v>
      </c>
      <c r="AA147" s="4">
        <f>IF(Y147&lt;&gt;"Liquidação Cancelada",VLOOKUP(B147,'BASE DE DADOS OPS'!$B$5:$Q$9635,15,FALSE),"Liquidação Cancelada")</f>
        <v>244.08</v>
      </c>
      <c r="AB147" s="4">
        <f>IF(Y147&lt;&gt;"Liquidação Cancelada",VLOOKUP(B147,'BASE DE DADOS OPS'!$B$5:$Q$9635,14,FALSE),"Liquidação Cancelada")</f>
        <v>4840.82</v>
      </c>
      <c r="AC147" s="4">
        <f t="shared" si="29"/>
        <v>4840.82</v>
      </c>
      <c r="AD147" s="3">
        <f t="shared" si="30"/>
        <v>0</v>
      </c>
      <c r="AE147" s="60"/>
    </row>
    <row r="148" spans="1:31" s="61" customFormat="1" ht="24.95" customHeight="1" x14ac:dyDescent="0.2">
      <c r="A148" s="53" t="str">
        <f t="shared" si="22"/>
        <v>1441|1440011|209|2024|7887283000184|3920|5790,62</v>
      </c>
      <c r="B148" s="53" t="str">
        <f t="shared" si="23"/>
        <v>1441|1440011|209|2024|5533</v>
      </c>
      <c r="C148" s="59" t="str">
        <f t="shared" si="24"/>
        <v>1440011|5533</v>
      </c>
      <c r="D148" s="32">
        <v>1441</v>
      </c>
      <c r="E148" s="32">
        <v>1440011</v>
      </c>
      <c r="F148" s="73" t="str">
        <f t="shared" si="25"/>
        <v>209/2024</v>
      </c>
      <c r="G148" s="32">
        <v>209</v>
      </c>
      <c r="H148" s="32">
        <v>2024</v>
      </c>
      <c r="I148" s="73" t="str">
        <f t="shared" si="26"/>
        <v>10.1</v>
      </c>
      <c r="J148" s="32">
        <v>10</v>
      </c>
      <c r="K148" s="32">
        <v>1</v>
      </c>
      <c r="L148" s="32">
        <v>7887283000184</v>
      </c>
      <c r="M148" s="33" t="s">
        <v>247</v>
      </c>
      <c r="N148" s="32">
        <v>3920</v>
      </c>
      <c r="O148" s="33" t="s">
        <v>114</v>
      </c>
      <c r="P148" s="32">
        <v>9</v>
      </c>
      <c r="Q148" s="19">
        <v>45540</v>
      </c>
      <c r="R148" s="32">
        <v>8</v>
      </c>
      <c r="S148" s="34">
        <v>5790.62</v>
      </c>
      <c r="T148" s="34">
        <v>0</v>
      </c>
      <c r="U148" s="34">
        <v>0</v>
      </c>
      <c r="V148" s="70">
        <f t="shared" si="27"/>
        <v>5790.62</v>
      </c>
      <c r="W148" s="19">
        <f>IF(Y148&lt;&gt;"Liquidação Cancelada",VLOOKUP(B148,'BASE DE DADOS OPS'!$B$5:$Q$9635,11,FALSE),"Liquidação Cancelada")</f>
        <v>45545</v>
      </c>
      <c r="X148" s="36">
        <f t="shared" si="28"/>
        <v>3</v>
      </c>
      <c r="Y148" s="32">
        <f>VLOOKUP(A148,'BASE DE DADOS OPS'!$A$5:$Q$9635,13,FALSE)</f>
        <v>5533</v>
      </c>
      <c r="Z148" s="4">
        <f>IF(Y148&lt;&gt;"Liquidação Cancelada",VLOOKUP(B148,'BASE DE DADOS OPS'!$B$5:$Q$9635,13,FALSE),"Liquidação Cancelada")</f>
        <v>5790.62</v>
      </c>
      <c r="AA148" s="4">
        <f>IF(Y148&lt;&gt;"Liquidação Cancelada",VLOOKUP(B148,'BASE DE DADOS OPS'!$B$5:$Q$9635,15,FALSE),"Liquidação Cancelada")</f>
        <v>277.95</v>
      </c>
      <c r="AB148" s="4">
        <f>IF(Y148&lt;&gt;"Liquidação Cancelada",VLOOKUP(B148,'BASE DE DADOS OPS'!$B$5:$Q$9635,14,FALSE),"Liquidação Cancelada")</f>
        <v>5512.67</v>
      </c>
      <c r="AC148" s="4">
        <f t="shared" si="29"/>
        <v>5512.67</v>
      </c>
      <c r="AD148" s="3">
        <f t="shared" si="30"/>
        <v>0</v>
      </c>
      <c r="AE148" s="60"/>
    </row>
    <row r="149" spans="1:31" s="61" customFormat="1" ht="24.95" customHeight="1" x14ac:dyDescent="0.2">
      <c r="A149" s="53" t="str">
        <f t="shared" si="22"/>
        <v>1441|1440011|210|2024|26136325000190|3920|915,62</v>
      </c>
      <c r="B149" s="53" t="str">
        <f t="shared" si="23"/>
        <v>1441|1440011|210|2024|5482</v>
      </c>
      <c r="C149" s="59" t="str">
        <f t="shared" si="24"/>
        <v>1440011|5482</v>
      </c>
      <c r="D149" s="32">
        <v>1441</v>
      </c>
      <c r="E149" s="32">
        <v>1440011</v>
      </c>
      <c r="F149" s="73" t="str">
        <f t="shared" si="25"/>
        <v>210/2024</v>
      </c>
      <c r="G149" s="32">
        <v>210</v>
      </c>
      <c r="H149" s="32">
        <v>2024</v>
      </c>
      <c r="I149" s="73" t="str">
        <f t="shared" si="26"/>
        <v>10.1</v>
      </c>
      <c r="J149" s="32">
        <v>10</v>
      </c>
      <c r="K149" s="32">
        <v>1</v>
      </c>
      <c r="L149" s="32">
        <v>26136325000190</v>
      </c>
      <c r="M149" s="33" t="s">
        <v>248</v>
      </c>
      <c r="N149" s="32">
        <v>3920</v>
      </c>
      <c r="O149" s="33" t="s">
        <v>114</v>
      </c>
      <c r="P149" s="32">
        <v>9</v>
      </c>
      <c r="Q149" s="19">
        <v>45541</v>
      </c>
      <c r="R149" s="32">
        <v>8</v>
      </c>
      <c r="S149" s="34">
        <v>963.81</v>
      </c>
      <c r="T149" s="34">
        <v>48.19</v>
      </c>
      <c r="U149" s="34">
        <v>0</v>
      </c>
      <c r="V149" s="70">
        <f t="shared" si="27"/>
        <v>915.61999999999989</v>
      </c>
      <c r="W149" s="19">
        <f>IF(Y149&lt;&gt;"Liquidação Cancelada",VLOOKUP(B149,'BASE DE DADOS OPS'!$B$5:$Q$9635,11,FALSE),"Liquidação Cancelada")</f>
        <v>45545</v>
      </c>
      <c r="X149" s="36">
        <f t="shared" si="28"/>
        <v>2</v>
      </c>
      <c r="Y149" s="32">
        <f>VLOOKUP(A149,'BASE DE DADOS OPS'!$A$5:$Q$9635,13,FALSE)</f>
        <v>5482</v>
      </c>
      <c r="Z149" s="4">
        <f>IF(Y149&lt;&gt;"Liquidação Cancelada",VLOOKUP(B149,'BASE DE DADOS OPS'!$B$5:$Q$9635,13,FALSE),"Liquidação Cancelada")</f>
        <v>915.62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915.62</v>
      </c>
      <c r="AC149" s="4">
        <f t="shared" si="29"/>
        <v>915.62</v>
      </c>
      <c r="AD149" s="3">
        <f t="shared" si="30"/>
        <v>-1.1368683772161603E-13</v>
      </c>
      <c r="AE149" s="60"/>
    </row>
    <row r="150" spans="1:31" s="61" customFormat="1" ht="24.95" customHeight="1" x14ac:dyDescent="0.2">
      <c r="A150" s="53" t="str">
        <f t="shared" si="22"/>
        <v>1441|1440011|211|2024|37454422000147|3920|6632,47</v>
      </c>
      <c r="B150" s="53" t="str">
        <f t="shared" si="23"/>
        <v>1441|1440011|211|2024|5613</v>
      </c>
      <c r="C150" s="59" t="str">
        <f t="shared" si="24"/>
        <v>1440011|5613</v>
      </c>
      <c r="D150" s="32">
        <v>1441</v>
      </c>
      <c r="E150" s="32">
        <v>1440011</v>
      </c>
      <c r="F150" s="73" t="str">
        <f t="shared" si="25"/>
        <v>211/2024</v>
      </c>
      <c r="G150" s="32">
        <v>211</v>
      </c>
      <c r="H150" s="32">
        <v>2024</v>
      </c>
      <c r="I150" s="73" t="str">
        <f t="shared" si="26"/>
        <v>10.1</v>
      </c>
      <c r="J150" s="32">
        <v>10</v>
      </c>
      <c r="K150" s="32">
        <v>1</v>
      </c>
      <c r="L150" s="32">
        <v>37454422000147</v>
      </c>
      <c r="M150" s="33" t="s">
        <v>249</v>
      </c>
      <c r="N150" s="32">
        <v>3920</v>
      </c>
      <c r="O150" s="33" t="s">
        <v>114</v>
      </c>
      <c r="P150" s="32">
        <v>9</v>
      </c>
      <c r="Q150" s="19">
        <v>45541</v>
      </c>
      <c r="R150" s="32">
        <v>9</v>
      </c>
      <c r="S150" s="34">
        <v>6632.47</v>
      </c>
      <c r="T150" s="34">
        <v>0</v>
      </c>
      <c r="U150" s="34">
        <v>0</v>
      </c>
      <c r="V150" s="70">
        <f t="shared" si="27"/>
        <v>6632.47</v>
      </c>
      <c r="W150" s="19">
        <f>IF(Y150&lt;&gt;"Liquidação Cancelada",VLOOKUP(B150,'BASE DE DADOS OPS'!$B$5:$Q$9635,11,FALSE),"Liquidação Cancelada")</f>
        <v>45547</v>
      </c>
      <c r="X150" s="36">
        <f t="shared" si="28"/>
        <v>4</v>
      </c>
      <c r="Y150" s="32">
        <f>VLOOKUP(A150,'BASE DE DADOS OPS'!$A$5:$Q$9635,13,FALSE)</f>
        <v>5613</v>
      </c>
      <c r="Z150" s="4">
        <f>IF(Y150&lt;&gt;"Liquidação Cancelada",VLOOKUP(B150,'BASE DE DADOS OPS'!$B$5:$Q$9635,13,FALSE),"Liquidação Cancelada")</f>
        <v>6632.47</v>
      </c>
      <c r="AA150" s="4">
        <f>IF(Y150&lt;&gt;"Liquidação Cancelada",VLOOKUP(B150,'BASE DE DADOS OPS'!$B$5:$Q$9635,15,FALSE),"Liquidação Cancelada")</f>
        <v>772.6</v>
      </c>
      <c r="AB150" s="4">
        <f>IF(Y150&lt;&gt;"Liquidação Cancelada",VLOOKUP(B150,'BASE DE DADOS OPS'!$B$5:$Q$9635,14,FALSE),"Liquidação Cancelada")</f>
        <v>5859.87</v>
      </c>
      <c r="AC150" s="4">
        <f t="shared" si="29"/>
        <v>5859.87</v>
      </c>
      <c r="AD150" s="3">
        <f t="shared" si="30"/>
        <v>0</v>
      </c>
      <c r="AE150" s="60"/>
    </row>
    <row r="151" spans="1:31" s="61" customFormat="1" ht="24.95" customHeight="1" x14ac:dyDescent="0.2">
      <c r="A151" s="53" t="str">
        <f t="shared" si="22"/>
        <v>1441|1440011|212|2024|9256973000160|3920|9626,35</v>
      </c>
      <c r="B151" s="53" t="str">
        <f t="shared" si="23"/>
        <v>1441|1440011|212|2024|5585</v>
      </c>
      <c r="C151" s="59" t="str">
        <f t="shared" si="24"/>
        <v>1440011|5585</v>
      </c>
      <c r="D151" s="32">
        <v>1441</v>
      </c>
      <c r="E151" s="32">
        <v>1440011</v>
      </c>
      <c r="F151" s="73" t="str">
        <f t="shared" si="25"/>
        <v>212/2024</v>
      </c>
      <c r="G151" s="32">
        <v>212</v>
      </c>
      <c r="H151" s="32">
        <v>2024</v>
      </c>
      <c r="I151" s="73" t="str">
        <f t="shared" si="26"/>
        <v>10.1</v>
      </c>
      <c r="J151" s="32">
        <v>10</v>
      </c>
      <c r="K151" s="32">
        <v>1</v>
      </c>
      <c r="L151" s="32">
        <v>9256973000160</v>
      </c>
      <c r="M151" s="33" t="s">
        <v>250</v>
      </c>
      <c r="N151" s="32">
        <v>3920</v>
      </c>
      <c r="O151" s="33" t="s">
        <v>114</v>
      </c>
      <c r="P151" s="32">
        <v>9</v>
      </c>
      <c r="Q151" s="19">
        <v>45540</v>
      </c>
      <c r="R151" s="32">
        <v>8</v>
      </c>
      <c r="S151" s="34">
        <v>9626.35</v>
      </c>
      <c r="T151" s="34">
        <v>0</v>
      </c>
      <c r="U151" s="34">
        <v>0</v>
      </c>
      <c r="V151" s="70">
        <f t="shared" si="27"/>
        <v>9626.35</v>
      </c>
      <c r="W151" s="19">
        <f>IF(Y151&lt;&gt;"Liquidação Cancelada",VLOOKUP(B151,'BASE DE DADOS OPS'!$B$5:$Q$9635,11,FALSE),"Liquidação Cancelada")</f>
        <v>45547</v>
      </c>
      <c r="X151" s="36">
        <f t="shared" si="28"/>
        <v>5</v>
      </c>
      <c r="Y151" s="32">
        <f>VLOOKUP(A151,'BASE DE DADOS OPS'!$A$5:$Q$9635,13,FALSE)</f>
        <v>5585</v>
      </c>
      <c r="Z151" s="4">
        <f>IF(Y151&lt;&gt;"Liquidação Cancelada",VLOOKUP(B151,'BASE DE DADOS OPS'!$B$5:$Q$9635,13,FALSE),"Liquidação Cancelada")</f>
        <v>9626.35</v>
      </c>
      <c r="AA151" s="4">
        <f>IF(Y151&lt;&gt;"Liquidação Cancelada",VLOOKUP(B151,'BASE DE DADOS OPS'!$B$5:$Q$9635,15,FALSE),"Liquidação Cancelada")</f>
        <v>462.06</v>
      </c>
      <c r="AB151" s="4">
        <f>IF(Y151&lt;&gt;"Liquidação Cancelada",VLOOKUP(B151,'BASE DE DADOS OPS'!$B$5:$Q$9635,14,FALSE),"Liquidação Cancelada")</f>
        <v>9164.2900000000009</v>
      </c>
      <c r="AC151" s="4">
        <f t="shared" si="29"/>
        <v>9164.2900000000009</v>
      </c>
      <c r="AD151" s="3">
        <f t="shared" si="30"/>
        <v>0</v>
      </c>
      <c r="AE151" s="60"/>
    </row>
    <row r="152" spans="1:31" s="61" customFormat="1" ht="24.95" customHeight="1" x14ac:dyDescent="0.2">
      <c r="A152" s="53" t="str">
        <f t="shared" si="22"/>
        <v>1441|1440011|213|2024|32100739000161|3920|11129,23</v>
      </c>
      <c r="B152" s="53" t="str">
        <f t="shared" si="23"/>
        <v>1441|1440011|213|2024|5590</v>
      </c>
      <c r="C152" s="59" t="str">
        <f t="shared" si="24"/>
        <v>1440011|5590</v>
      </c>
      <c r="D152" s="32">
        <v>1441</v>
      </c>
      <c r="E152" s="32">
        <v>1440011</v>
      </c>
      <c r="F152" s="73" t="str">
        <f t="shared" si="25"/>
        <v>213/2024</v>
      </c>
      <c r="G152" s="32">
        <v>213</v>
      </c>
      <c r="H152" s="32">
        <v>2024</v>
      </c>
      <c r="I152" s="73" t="str">
        <f t="shared" si="26"/>
        <v>10.1</v>
      </c>
      <c r="J152" s="32">
        <v>10</v>
      </c>
      <c r="K152" s="32">
        <v>1</v>
      </c>
      <c r="L152" s="32">
        <v>32100739000161</v>
      </c>
      <c r="M152" s="33" t="s">
        <v>251</v>
      </c>
      <c r="N152" s="32">
        <v>3920</v>
      </c>
      <c r="O152" s="33" t="s">
        <v>114</v>
      </c>
      <c r="P152" s="32">
        <v>9</v>
      </c>
      <c r="Q152" s="19">
        <v>45541</v>
      </c>
      <c r="R152" s="32">
        <v>8</v>
      </c>
      <c r="S152" s="34">
        <v>11129.23</v>
      </c>
      <c r="T152" s="34">
        <v>0</v>
      </c>
      <c r="U152" s="34">
        <v>0</v>
      </c>
      <c r="V152" s="70">
        <f t="shared" si="27"/>
        <v>11129.23</v>
      </c>
      <c r="W152" s="19">
        <f>IF(Y152&lt;&gt;"Liquidação Cancelada",VLOOKUP(B152,'BASE DE DADOS OPS'!$B$5:$Q$9635,11,FALSE),"Liquidação Cancelada")</f>
        <v>45547</v>
      </c>
      <c r="X152" s="36">
        <f t="shared" si="28"/>
        <v>4</v>
      </c>
      <c r="Y152" s="32">
        <f>VLOOKUP(A152,'BASE DE DADOS OPS'!$A$5:$Q$9635,13,FALSE)</f>
        <v>5590</v>
      </c>
      <c r="Z152" s="4">
        <f>IF(Y152&lt;&gt;"Liquidação Cancelada",VLOOKUP(B152,'BASE DE DADOS OPS'!$B$5:$Q$9635,13,FALSE),"Liquidação Cancelada")</f>
        <v>11129.230000000001</v>
      </c>
      <c r="AA152" s="4">
        <f>IF(Y152&lt;&gt;"Liquidação Cancelada",VLOOKUP(B152,'BASE DE DADOS OPS'!$B$5:$Q$9635,15,FALSE),"Liquidação Cancelada")</f>
        <v>534.20000000000005</v>
      </c>
      <c r="AB152" s="4">
        <f>IF(Y152&lt;&gt;"Liquidação Cancelada",VLOOKUP(B152,'BASE DE DADOS OPS'!$B$5:$Q$9635,14,FALSE),"Liquidação Cancelada")</f>
        <v>10595.03</v>
      </c>
      <c r="AC152" s="4">
        <f t="shared" si="29"/>
        <v>10595.03</v>
      </c>
      <c r="AD152" s="3">
        <f t="shared" si="30"/>
        <v>-1.8189894035458565E-12</v>
      </c>
      <c r="AE152" s="60"/>
    </row>
    <row r="153" spans="1:31" s="61" customFormat="1" ht="24.95" customHeight="1" x14ac:dyDescent="0.2">
      <c r="A153" s="53" t="str">
        <f t="shared" si="22"/>
        <v>1441|1440011|214|2024|29315416000180|3920|2484,94</v>
      </c>
      <c r="B153" s="53" t="str">
        <f t="shared" si="23"/>
        <v>1441|1440011|214|2024|5608</v>
      </c>
      <c r="C153" s="59" t="str">
        <f t="shared" si="24"/>
        <v>1440011|5608</v>
      </c>
      <c r="D153" s="32">
        <v>1441</v>
      </c>
      <c r="E153" s="32">
        <v>1440011</v>
      </c>
      <c r="F153" s="73" t="str">
        <f t="shared" si="25"/>
        <v>214/2024</v>
      </c>
      <c r="G153" s="32">
        <v>214</v>
      </c>
      <c r="H153" s="32">
        <v>2024</v>
      </c>
      <c r="I153" s="73" t="str">
        <f t="shared" si="26"/>
        <v>10.1</v>
      </c>
      <c r="J153" s="32">
        <v>10</v>
      </c>
      <c r="K153" s="32">
        <v>1</v>
      </c>
      <c r="L153" s="32">
        <v>29315416000180</v>
      </c>
      <c r="M153" s="33" t="s">
        <v>252</v>
      </c>
      <c r="N153" s="32">
        <v>3920</v>
      </c>
      <c r="O153" s="33" t="s">
        <v>114</v>
      </c>
      <c r="P153" s="32">
        <v>9</v>
      </c>
      <c r="Q153" s="19">
        <v>45544</v>
      </c>
      <c r="R153" s="32">
        <v>8</v>
      </c>
      <c r="S153" s="34">
        <v>2484.94</v>
      </c>
      <c r="T153" s="34">
        <v>0</v>
      </c>
      <c r="U153" s="34">
        <v>0</v>
      </c>
      <c r="V153" s="70">
        <f t="shared" si="27"/>
        <v>2484.94</v>
      </c>
      <c r="W153" s="19">
        <f>IF(Y153&lt;&gt;"Liquidação Cancelada",VLOOKUP(B153,'BASE DE DADOS OPS'!$B$5:$Q$9635,11,FALSE),"Liquidação Cancelada")</f>
        <v>45547</v>
      </c>
      <c r="X153" s="36">
        <f t="shared" si="28"/>
        <v>3</v>
      </c>
      <c r="Y153" s="32">
        <f>VLOOKUP(A153,'BASE DE DADOS OPS'!$A$5:$Q$9635,13,FALSE)</f>
        <v>5608</v>
      </c>
      <c r="Z153" s="4">
        <f>IF(Y153&lt;&gt;"Liquidação Cancelada",VLOOKUP(B153,'BASE DE DADOS OPS'!$B$5:$Q$9635,13,FALSE),"Liquidação Cancelada")</f>
        <v>2484.94</v>
      </c>
      <c r="AA153" s="4">
        <f>IF(Y153&lt;&gt;"Liquidação Cancelada",VLOOKUP(B153,'BASE DE DADOS OPS'!$B$5:$Q$9635,15,FALSE),"Liquidação Cancelada")</f>
        <v>119.28</v>
      </c>
      <c r="AB153" s="4">
        <f>IF(Y153&lt;&gt;"Liquidação Cancelada",VLOOKUP(B153,'BASE DE DADOS OPS'!$B$5:$Q$9635,14,FALSE),"Liquidação Cancelada")</f>
        <v>2365.66</v>
      </c>
      <c r="AC153" s="4">
        <f t="shared" si="29"/>
        <v>2365.66</v>
      </c>
      <c r="AD153" s="3">
        <f t="shared" si="30"/>
        <v>0</v>
      </c>
      <c r="AE153" s="60"/>
    </row>
    <row r="154" spans="1:31" s="61" customFormat="1" ht="24.95" customHeight="1" x14ac:dyDescent="0.2">
      <c r="A154" s="53" t="str">
        <f t="shared" si="22"/>
        <v>1441|1440011|215|2024|69209960653|3611|2021,16</v>
      </c>
      <c r="B154" s="53" t="str">
        <f t="shared" si="23"/>
        <v>1441|1440011|215|2024|5424</v>
      </c>
      <c r="C154" s="59" t="str">
        <f t="shared" si="24"/>
        <v>1440011|5424</v>
      </c>
      <c r="D154" s="32">
        <v>1441</v>
      </c>
      <c r="E154" s="32">
        <v>1440011</v>
      </c>
      <c r="F154" s="73" t="str">
        <f t="shared" si="25"/>
        <v>215/2024</v>
      </c>
      <c r="G154" s="32">
        <v>215</v>
      </c>
      <c r="H154" s="32">
        <v>2024</v>
      </c>
      <c r="I154" s="73" t="str">
        <f t="shared" si="26"/>
        <v>10.1</v>
      </c>
      <c r="J154" s="32">
        <v>10</v>
      </c>
      <c r="K154" s="32">
        <v>1</v>
      </c>
      <c r="L154" s="32">
        <v>69209960653</v>
      </c>
      <c r="M154" s="33" t="s">
        <v>253</v>
      </c>
      <c r="N154" s="32">
        <v>3611</v>
      </c>
      <c r="O154" s="33" t="s">
        <v>114</v>
      </c>
      <c r="P154" s="32">
        <v>9</v>
      </c>
      <c r="Q154" s="19">
        <v>45541</v>
      </c>
      <c r="R154" s="32">
        <v>8</v>
      </c>
      <c r="S154" s="34">
        <v>2021.16</v>
      </c>
      <c r="T154" s="34">
        <v>0</v>
      </c>
      <c r="U154" s="34">
        <v>0</v>
      </c>
      <c r="V154" s="70">
        <f t="shared" si="27"/>
        <v>2021.16</v>
      </c>
      <c r="W154" s="19">
        <f>IF(Y154&lt;&gt;"Liquidação Cancelada",VLOOKUP(B154,'BASE DE DADOS OPS'!$B$5:$Q$9635,11,FALSE),"Liquidação Cancelada")</f>
        <v>45544</v>
      </c>
      <c r="X154" s="36">
        <f t="shared" si="28"/>
        <v>1</v>
      </c>
      <c r="Y154" s="32">
        <f>VLOOKUP(A154,'BASE DE DADOS OPS'!$A$5:$Q$9635,13,FALSE)</f>
        <v>5424</v>
      </c>
      <c r="Z154" s="4">
        <f>IF(Y154&lt;&gt;"Liquidação Cancelada",VLOOKUP(B154,'BASE DE DADOS OPS'!$B$5:$Q$9635,13,FALSE),"Liquidação Cancelada")</f>
        <v>2021.16</v>
      </c>
      <c r="AA154" s="4">
        <f>IF(Y154&lt;&gt;"Liquidação Cancelada",VLOOKUP(B154,'BASE DE DADOS OPS'!$B$5:$Q$9635,15,FALSE),"Liquidação Cancelada")</f>
        <v>0</v>
      </c>
      <c r="AB154" s="4">
        <f>IF(Y154&lt;&gt;"Liquidação Cancelada",VLOOKUP(B154,'BASE DE DADOS OPS'!$B$5:$Q$9635,14,FALSE),"Liquidação Cancelada")</f>
        <v>2021.16</v>
      </c>
      <c r="AC154" s="4">
        <f t="shared" si="29"/>
        <v>2021.16</v>
      </c>
      <c r="AD154" s="3">
        <f t="shared" si="30"/>
        <v>0</v>
      </c>
      <c r="AE154" s="60"/>
    </row>
    <row r="155" spans="1:31" s="61" customFormat="1" ht="24.95" customHeight="1" x14ac:dyDescent="0.2">
      <c r="A155" s="53" t="str">
        <f t="shared" si="22"/>
        <v>1441|1440011|216|2024|12104191653|3611|12066,82</v>
      </c>
      <c r="B155" s="53" t="str">
        <f t="shared" si="23"/>
        <v>1441|1440011|216|2024|5603</v>
      </c>
      <c r="C155" s="59" t="str">
        <f t="shared" si="24"/>
        <v>1440011|5603</v>
      </c>
      <c r="D155" s="32">
        <v>1441</v>
      </c>
      <c r="E155" s="32">
        <v>1440011</v>
      </c>
      <c r="F155" s="73" t="str">
        <f t="shared" si="25"/>
        <v>216/2024</v>
      </c>
      <c r="G155" s="32">
        <v>216</v>
      </c>
      <c r="H155" s="32">
        <v>2024</v>
      </c>
      <c r="I155" s="73" t="str">
        <f t="shared" si="26"/>
        <v>10.1</v>
      </c>
      <c r="J155" s="32">
        <v>10</v>
      </c>
      <c r="K155" s="32">
        <v>1</v>
      </c>
      <c r="L155" s="32">
        <v>12104191653</v>
      </c>
      <c r="M155" s="33" t="s">
        <v>254</v>
      </c>
      <c r="N155" s="32">
        <v>3611</v>
      </c>
      <c r="O155" s="33" t="s">
        <v>114</v>
      </c>
      <c r="P155" s="32">
        <v>9</v>
      </c>
      <c r="Q155" s="19">
        <v>45540</v>
      </c>
      <c r="R155" s="32">
        <v>8</v>
      </c>
      <c r="S155" s="34">
        <v>12066.82</v>
      </c>
      <c r="T155" s="34">
        <v>0</v>
      </c>
      <c r="U155" s="34">
        <v>0</v>
      </c>
      <c r="V155" s="70">
        <f t="shared" si="27"/>
        <v>12066.82</v>
      </c>
      <c r="W155" s="19">
        <f>IF(Y155&lt;&gt;"Liquidação Cancelada",VLOOKUP(B155,'BASE DE DADOS OPS'!$B$5:$Q$9635,11,FALSE),"Liquidação Cancelada")</f>
        <v>45547</v>
      </c>
      <c r="X155" s="36">
        <f t="shared" si="28"/>
        <v>5</v>
      </c>
      <c r="Y155" s="32">
        <f>VLOOKUP(A155,'BASE DE DADOS OPS'!$A$5:$Q$9635,13,FALSE)</f>
        <v>5603</v>
      </c>
      <c r="Z155" s="4">
        <f>IF(Y155&lt;&gt;"Liquidação Cancelada",VLOOKUP(B155,'BASE DE DADOS OPS'!$B$5:$Q$9635,13,FALSE),"Liquidação Cancelada")</f>
        <v>12066.82</v>
      </c>
      <c r="AA155" s="4">
        <f>IF(Y155&lt;&gt;"Liquidação Cancelada",VLOOKUP(B155,'BASE DE DADOS OPS'!$B$5:$Q$9635,15,FALSE),"Liquidação Cancelada")</f>
        <v>2267.0500000000002</v>
      </c>
      <c r="AB155" s="4">
        <f>IF(Y155&lt;&gt;"Liquidação Cancelada",VLOOKUP(B155,'BASE DE DADOS OPS'!$B$5:$Q$9635,14,FALSE),"Liquidação Cancelada")</f>
        <v>9799.77</v>
      </c>
      <c r="AC155" s="4">
        <f t="shared" si="29"/>
        <v>9799.77</v>
      </c>
      <c r="AD155" s="3">
        <f t="shared" si="30"/>
        <v>0</v>
      </c>
      <c r="AE155" s="60"/>
    </row>
    <row r="156" spans="1:31" s="61" customFormat="1" ht="24.95" customHeight="1" x14ac:dyDescent="0.2">
      <c r="A156" s="53" t="str">
        <f t="shared" si="22"/>
        <v>1441|1440011|219|2024|9069772000154|3920|15781,57</v>
      </c>
      <c r="B156" s="53" t="str">
        <f t="shared" si="23"/>
        <v>1441|1440011|219|2024|5574</v>
      </c>
      <c r="C156" s="59" t="str">
        <f t="shared" si="24"/>
        <v>1440011|5574</v>
      </c>
      <c r="D156" s="32">
        <v>1441</v>
      </c>
      <c r="E156" s="32">
        <v>1440011</v>
      </c>
      <c r="F156" s="73" t="str">
        <f t="shared" si="25"/>
        <v>219/2024</v>
      </c>
      <c r="G156" s="32">
        <v>219</v>
      </c>
      <c r="H156" s="32">
        <v>2024</v>
      </c>
      <c r="I156" s="73" t="str">
        <f t="shared" si="26"/>
        <v>10.1</v>
      </c>
      <c r="J156" s="32">
        <v>10</v>
      </c>
      <c r="K156" s="32">
        <v>1</v>
      </c>
      <c r="L156" s="32">
        <v>9069772000154</v>
      </c>
      <c r="M156" s="33" t="s">
        <v>255</v>
      </c>
      <c r="N156" s="32">
        <v>3920</v>
      </c>
      <c r="O156" s="33" t="s">
        <v>114</v>
      </c>
      <c r="P156" s="32">
        <v>9</v>
      </c>
      <c r="Q156" s="19">
        <v>45540</v>
      </c>
      <c r="R156" s="32">
        <v>8</v>
      </c>
      <c r="S156" s="34">
        <v>15781.57</v>
      </c>
      <c r="T156" s="79">
        <v>0</v>
      </c>
      <c r="U156" s="34">
        <v>0</v>
      </c>
      <c r="V156" s="70">
        <f t="shared" si="27"/>
        <v>15781.57</v>
      </c>
      <c r="W156" s="19">
        <f>IF(Y156&lt;&gt;"Liquidação Cancelada",VLOOKUP(B156,'BASE DE DADOS OPS'!$B$5:$Q$9635,11,FALSE),"Liquidação Cancelada")</f>
        <v>45547</v>
      </c>
      <c r="X156" s="36">
        <f t="shared" si="28"/>
        <v>5</v>
      </c>
      <c r="Y156" s="32">
        <f>VLOOKUP(A156,'BASE DE DADOS OPS'!$A$5:$Q$9635,13,FALSE)</f>
        <v>5574</v>
      </c>
      <c r="Z156" s="4">
        <f>IF(Y156&lt;&gt;"Liquidação Cancelada",VLOOKUP(B156,'BASE DE DADOS OPS'!$B$5:$Q$9635,13,FALSE),"Liquidação Cancelada")</f>
        <v>15781.57</v>
      </c>
      <c r="AA156" s="4">
        <f>IF(Y156&lt;&gt;"Liquidação Cancelada",VLOOKUP(B156,'BASE DE DADOS OPS'!$B$5:$Q$9635,15,FALSE),"Liquidação Cancelada")</f>
        <v>757.52</v>
      </c>
      <c r="AB156" s="4">
        <f>IF(Y156&lt;&gt;"Liquidação Cancelada",VLOOKUP(B156,'BASE DE DADOS OPS'!$B$5:$Q$9635,14,FALSE),"Liquidação Cancelada")</f>
        <v>15024.05</v>
      </c>
      <c r="AC156" s="4">
        <f t="shared" si="29"/>
        <v>15024.05</v>
      </c>
      <c r="AD156" s="3">
        <f t="shared" si="30"/>
        <v>0</v>
      </c>
      <c r="AE156" s="60"/>
    </row>
    <row r="157" spans="1:31" s="61" customFormat="1" ht="24.95" customHeight="1" x14ac:dyDescent="0.2">
      <c r="A157" s="53" t="str">
        <f t="shared" si="22"/>
        <v>1441|1440011|221|2024|40574380000192|3920|185000</v>
      </c>
      <c r="B157" s="53" t="str">
        <f t="shared" si="23"/>
        <v>1441|1440011|221|2024|5527</v>
      </c>
      <c r="C157" s="59" t="str">
        <f t="shared" si="24"/>
        <v>1440011|5527</v>
      </c>
      <c r="D157" s="32">
        <v>1441</v>
      </c>
      <c r="E157" s="32">
        <v>1440011</v>
      </c>
      <c r="F157" s="73" t="str">
        <f t="shared" si="25"/>
        <v>221/2024</v>
      </c>
      <c r="G157" s="32">
        <v>221</v>
      </c>
      <c r="H157" s="32">
        <v>2024</v>
      </c>
      <c r="I157" s="73" t="str">
        <f t="shared" si="26"/>
        <v>10.1</v>
      </c>
      <c r="J157" s="32">
        <v>10</v>
      </c>
      <c r="K157" s="32">
        <v>1</v>
      </c>
      <c r="L157" s="32">
        <v>40574380000192</v>
      </c>
      <c r="M157" s="33" t="s">
        <v>256</v>
      </c>
      <c r="N157" s="32">
        <v>3920</v>
      </c>
      <c r="O157" s="33" t="s">
        <v>114</v>
      </c>
      <c r="P157" s="32">
        <v>9</v>
      </c>
      <c r="Q157" s="19">
        <v>45540</v>
      </c>
      <c r="R157" s="32">
        <v>6</v>
      </c>
      <c r="S157" s="34">
        <v>185000</v>
      </c>
      <c r="T157" s="34">
        <v>0</v>
      </c>
      <c r="U157" s="34">
        <v>0</v>
      </c>
      <c r="V157" s="70">
        <f t="shared" si="27"/>
        <v>185000</v>
      </c>
      <c r="W157" s="19">
        <f>IF(Y157&lt;&gt;"Liquidação Cancelada",VLOOKUP(B157,'BASE DE DADOS OPS'!$B$5:$Q$9635,11,FALSE),"Liquidação Cancelada")</f>
        <v>45545</v>
      </c>
      <c r="X157" s="36">
        <f t="shared" si="28"/>
        <v>3</v>
      </c>
      <c r="Y157" s="32">
        <f>VLOOKUP(A157,'BASE DE DADOS OPS'!$A$5:$Q$9635,13,FALSE)</f>
        <v>5527</v>
      </c>
      <c r="Z157" s="4">
        <f>IF(Y157&lt;&gt;"Liquidação Cancelada",VLOOKUP(B157,'BASE DE DADOS OPS'!$B$5:$Q$9635,13,FALSE),"Liquidação Cancelada")</f>
        <v>185000</v>
      </c>
      <c r="AA157" s="4">
        <f>IF(Y157&lt;&gt;"Liquidação Cancelada",VLOOKUP(B157,'BASE DE DADOS OPS'!$B$5:$Q$9635,15,FALSE),"Liquidação Cancelada")</f>
        <v>8880</v>
      </c>
      <c r="AB157" s="4">
        <f>IF(Y157&lt;&gt;"Liquidação Cancelada",VLOOKUP(B157,'BASE DE DADOS OPS'!$B$5:$Q$9635,14,FALSE),"Liquidação Cancelada")</f>
        <v>176120</v>
      </c>
      <c r="AC157" s="4">
        <f t="shared" si="29"/>
        <v>176120</v>
      </c>
      <c r="AD157" s="3">
        <f t="shared" si="30"/>
        <v>0</v>
      </c>
      <c r="AE157" s="60"/>
    </row>
    <row r="158" spans="1:31" s="61" customFormat="1" ht="24.95" customHeight="1" x14ac:dyDescent="0.2">
      <c r="A158" s="53" t="str">
        <f t="shared" si="22"/>
        <v>1441|1440011|222|2024|14165537000116|3920|8048</v>
      </c>
      <c r="B158" s="53" t="str">
        <f t="shared" si="23"/>
        <v>1441|1440011|222|2024|5602</v>
      </c>
      <c r="C158" s="59" t="str">
        <f t="shared" si="24"/>
        <v>1440011|5602</v>
      </c>
      <c r="D158" s="32">
        <v>1441</v>
      </c>
      <c r="E158" s="32">
        <v>1440011</v>
      </c>
      <c r="F158" s="73" t="str">
        <f t="shared" si="25"/>
        <v>222/2024</v>
      </c>
      <c r="G158" s="32">
        <v>222</v>
      </c>
      <c r="H158" s="32">
        <v>2024</v>
      </c>
      <c r="I158" s="73" t="str">
        <f t="shared" si="26"/>
        <v>10.1</v>
      </c>
      <c r="J158" s="32">
        <v>10</v>
      </c>
      <c r="K158" s="32">
        <v>1</v>
      </c>
      <c r="L158" s="32">
        <v>14165537000116</v>
      </c>
      <c r="M158" s="33" t="s">
        <v>257</v>
      </c>
      <c r="N158" s="32">
        <v>3920</v>
      </c>
      <c r="O158" s="33" t="s">
        <v>114</v>
      </c>
      <c r="P158" s="32">
        <v>9</v>
      </c>
      <c r="Q158" s="19">
        <v>45544</v>
      </c>
      <c r="R158" s="32">
        <v>8</v>
      </c>
      <c r="S158" s="34">
        <v>8048</v>
      </c>
      <c r="T158" s="34">
        <v>0</v>
      </c>
      <c r="U158" s="34">
        <v>0</v>
      </c>
      <c r="V158" s="70">
        <f t="shared" si="27"/>
        <v>8048</v>
      </c>
      <c r="W158" s="19">
        <f>IF(Y158&lt;&gt;"Liquidação Cancelada",VLOOKUP(B158,'BASE DE DADOS OPS'!$B$5:$Q$9635,11,FALSE),"Liquidação Cancelada")</f>
        <v>45547</v>
      </c>
      <c r="X158" s="36">
        <f t="shared" si="28"/>
        <v>3</v>
      </c>
      <c r="Y158" s="32">
        <f>VLOOKUP(A158,'BASE DE DADOS OPS'!$A$5:$Q$9635,13,FALSE)</f>
        <v>5602</v>
      </c>
      <c r="Z158" s="4">
        <f>IF(Y158&lt;&gt;"Liquidação Cancelada",VLOOKUP(B158,'BASE DE DADOS OPS'!$B$5:$Q$9635,13,FALSE),"Liquidação Cancelada")</f>
        <v>8048</v>
      </c>
      <c r="AA158" s="4">
        <f>IF(Y158&lt;&gt;"Liquidação Cancelada",VLOOKUP(B158,'BASE DE DADOS OPS'!$B$5:$Q$9635,15,FALSE),"Liquidação Cancelada")</f>
        <v>386.3</v>
      </c>
      <c r="AB158" s="4">
        <f>IF(Y158&lt;&gt;"Liquidação Cancelada",VLOOKUP(B158,'BASE DE DADOS OPS'!$B$5:$Q$9635,14,FALSE),"Liquidação Cancelada")</f>
        <v>7661.7</v>
      </c>
      <c r="AC158" s="4">
        <f t="shared" si="29"/>
        <v>7661.7</v>
      </c>
      <c r="AD158" s="3">
        <f t="shared" si="30"/>
        <v>0</v>
      </c>
      <c r="AE158" s="60"/>
    </row>
    <row r="159" spans="1:31" s="61" customFormat="1" ht="24.95" customHeight="1" x14ac:dyDescent="0.2">
      <c r="A159" s="53" t="str">
        <f t="shared" si="22"/>
        <v>1441|1440011|223|2024|18124040000100|3920|9924,69</v>
      </c>
      <c r="B159" s="53" t="str">
        <f t="shared" si="23"/>
        <v>1441|1440011|223|2024|5575</v>
      </c>
      <c r="C159" s="59" t="str">
        <f t="shared" si="24"/>
        <v>1440011|5575</v>
      </c>
      <c r="D159" s="32">
        <v>1441</v>
      </c>
      <c r="E159" s="32">
        <v>1440011</v>
      </c>
      <c r="F159" s="73" t="str">
        <f t="shared" si="25"/>
        <v>223/2024</v>
      </c>
      <c r="G159" s="32">
        <v>223</v>
      </c>
      <c r="H159" s="32">
        <v>2024</v>
      </c>
      <c r="I159" s="73" t="str">
        <f t="shared" si="26"/>
        <v>10.1</v>
      </c>
      <c r="J159" s="32">
        <v>10</v>
      </c>
      <c r="K159" s="32">
        <v>1</v>
      </c>
      <c r="L159" s="32">
        <v>18124040000100</v>
      </c>
      <c r="M159" s="33" t="s">
        <v>258</v>
      </c>
      <c r="N159" s="32">
        <v>3920</v>
      </c>
      <c r="O159" s="33" t="s">
        <v>114</v>
      </c>
      <c r="P159" s="32">
        <v>9</v>
      </c>
      <c r="Q159" s="19">
        <v>45541</v>
      </c>
      <c r="R159" s="32">
        <v>8</v>
      </c>
      <c r="S159" s="34">
        <v>9924.69</v>
      </c>
      <c r="T159" s="34">
        <v>0</v>
      </c>
      <c r="U159" s="34">
        <v>0</v>
      </c>
      <c r="V159" s="70">
        <f t="shared" si="27"/>
        <v>9924.69</v>
      </c>
      <c r="W159" s="19">
        <f>IF(Y159&lt;&gt;"Liquidação Cancelada",VLOOKUP(B159,'BASE DE DADOS OPS'!$B$5:$Q$9635,11,FALSE),"Liquidação Cancelada")</f>
        <v>45547</v>
      </c>
      <c r="X159" s="36">
        <f t="shared" si="28"/>
        <v>4</v>
      </c>
      <c r="Y159" s="32">
        <f>VLOOKUP(A159,'BASE DE DADOS OPS'!$A$5:$Q$9635,13,FALSE)</f>
        <v>5575</v>
      </c>
      <c r="Z159" s="4">
        <f>IF(Y159&lt;&gt;"Liquidação Cancelada",VLOOKUP(B159,'BASE DE DADOS OPS'!$B$5:$Q$9635,13,FALSE),"Liquidação Cancelada")</f>
        <v>9924.6899999999987</v>
      </c>
      <c r="AA159" s="4">
        <f>IF(Y159&lt;&gt;"Liquidação Cancelada",VLOOKUP(B159,'BASE DE DADOS OPS'!$B$5:$Q$9635,15,FALSE),"Liquidação Cancelada")</f>
        <v>476.39</v>
      </c>
      <c r="AB159" s="4">
        <f>IF(Y159&lt;&gt;"Liquidação Cancelada",VLOOKUP(B159,'BASE DE DADOS OPS'!$B$5:$Q$9635,14,FALSE),"Liquidação Cancelada")</f>
        <v>9448.2999999999993</v>
      </c>
      <c r="AC159" s="4">
        <f t="shared" si="29"/>
        <v>9448.2999999999993</v>
      </c>
      <c r="AD159" s="3">
        <f t="shared" si="30"/>
        <v>1.8189894035458565E-12</v>
      </c>
      <c r="AE159" s="60"/>
    </row>
    <row r="160" spans="1:31" s="61" customFormat="1" ht="24.95" customHeight="1" x14ac:dyDescent="0.2">
      <c r="A160" s="53" t="str">
        <f t="shared" si="22"/>
        <v>1441|1440011|224|2024|22510183000128|3920|13545,79</v>
      </c>
      <c r="B160" s="53" t="str">
        <f t="shared" si="23"/>
        <v>1441|1440011|224|2024|5600</v>
      </c>
      <c r="C160" s="59" t="str">
        <f t="shared" si="24"/>
        <v>1440011|5600</v>
      </c>
      <c r="D160" s="32">
        <v>1441</v>
      </c>
      <c r="E160" s="32">
        <v>1440011</v>
      </c>
      <c r="F160" s="73" t="str">
        <f t="shared" si="25"/>
        <v>224/2024</v>
      </c>
      <c r="G160" s="32">
        <v>224</v>
      </c>
      <c r="H160" s="32">
        <v>2024</v>
      </c>
      <c r="I160" s="73" t="str">
        <f t="shared" si="26"/>
        <v>10.1</v>
      </c>
      <c r="J160" s="32">
        <v>10</v>
      </c>
      <c r="K160" s="32">
        <v>1</v>
      </c>
      <c r="L160" s="32">
        <v>22510183000128</v>
      </c>
      <c r="M160" s="33" t="s">
        <v>259</v>
      </c>
      <c r="N160" s="32">
        <v>3920</v>
      </c>
      <c r="O160" s="33" t="s">
        <v>114</v>
      </c>
      <c r="P160" s="32">
        <v>9</v>
      </c>
      <c r="Q160" s="19">
        <v>45544</v>
      </c>
      <c r="R160" s="32" t="s">
        <v>489</v>
      </c>
      <c r="S160" s="34">
        <f>13000+545.79</f>
        <v>13545.79</v>
      </c>
      <c r="T160" s="34">
        <v>0</v>
      </c>
      <c r="U160" s="34">
        <v>0</v>
      </c>
      <c r="V160" s="70">
        <f t="shared" si="27"/>
        <v>13545.79</v>
      </c>
      <c r="W160" s="19">
        <f>IF(Y160&lt;&gt;"Liquidação Cancelada",VLOOKUP(B160,'BASE DE DADOS OPS'!$B$5:$Q$9635,11,FALSE),"Liquidação Cancelada")</f>
        <v>45547</v>
      </c>
      <c r="X160" s="36">
        <f t="shared" si="28"/>
        <v>3</v>
      </c>
      <c r="Y160" s="32">
        <f>VLOOKUP(A160,'BASE DE DADOS OPS'!$A$5:$Q$9635,13,FALSE)</f>
        <v>5600</v>
      </c>
      <c r="Z160" s="4">
        <f>IF(Y160&lt;&gt;"Liquidação Cancelada",VLOOKUP(B160,'BASE DE DADOS OPS'!$B$5:$Q$9635,13,FALSE),"Liquidação Cancelada")</f>
        <v>13545.79</v>
      </c>
      <c r="AA160" s="4">
        <f>IF(Y160&lt;&gt;"Liquidação Cancelada",VLOOKUP(B160,'BASE DE DADOS OPS'!$B$5:$Q$9635,15,FALSE),"Liquidação Cancelada")</f>
        <v>650.20000000000005</v>
      </c>
      <c r="AB160" s="4">
        <f>IF(Y160&lt;&gt;"Liquidação Cancelada",VLOOKUP(B160,'BASE DE DADOS OPS'!$B$5:$Q$9635,14,FALSE),"Liquidação Cancelada")</f>
        <v>12895.59</v>
      </c>
      <c r="AC160" s="4">
        <f t="shared" si="29"/>
        <v>12895.59</v>
      </c>
      <c r="AD160" s="3">
        <f t="shared" si="30"/>
        <v>0</v>
      </c>
      <c r="AE160" s="60" t="s">
        <v>481</v>
      </c>
    </row>
    <row r="161" spans="1:31" s="61" customFormat="1" ht="24.95" customHeight="1" x14ac:dyDescent="0.2">
      <c r="A161" s="53" t="str">
        <f t="shared" si="22"/>
        <v>1441|1440011|225|2024|32239405000173|3920|5923,55</v>
      </c>
      <c r="B161" s="53" t="str">
        <f t="shared" si="23"/>
        <v>1441|1440011|225|2024|5591</v>
      </c>
      <c r="C161" s="59" t="str">
        <f t="shared" si="24"/>
        <v>1440011|5591</v>
      </c>
      <c r="D161" s="32">
        <v>1441</v>
      </c>
      <c r="E161" s="32">
        <v>1440011</v>
      </c>
      <c r="F161" s="73" t="str">
        <f t="shared" si="25"/>
        <v>225/2024</v>
      </c>
      <c r="G161" s="32">
        <v>225</v>
      </c>
      <c r="H161" s="32">
        <v>2024</v>
      </c>
      <c r="I161" s="73" t="str">
        <f t="shared" si="26"/>
        <v>10.1</v>
      </c>
      <c r="J161" s="32">
        <v>10</v>
      </c>
      <c r="K161" s="32">
        <v>1</v>
      </c>
      <c r="L161" s="32">
        <v>32239405000173</v>
      </c>
      <c r="M161" s="33" t="s">
        <v>260</v>
      </c>
      <c r="N161" s="32">
        <v>3920</v>
      </c>
      <c r="O161" s="33" t="s">
        <v>114</v>
      </c>
      <c r="P161" s="32">
        <v>9</v>
      </c>
      <c r="Q161" s="19">
        <v>45541</v>
      </c>
      <c r="R161" s="32">
        <v>8</v>
      </c>
      <c r="S161" s="34">
        <v>5923.55</v>
      </c>
      <c r="T161" s="34">
        <v>0</v>
      </c>
      <c r="U161" s="34">
        <v>0</v>
      </c>
      <c r="V161" s="70">
        <f t="shared" si="27"/>
        <v>5923.55</v>
      </c>
      <c r="W161" s="19">
        <f>IF(Y161&lt;&gt;"Liquidação Cancelada",VLOOKUP(B161,'BASE DE DADOS OPS'!$B$5:$Q$9635,11,FALSE),"Liquidação Cancelada")</f>
        <v>45547</v>
      </c>
      <c r="X161" s="36">
        <f t="shared" si="28"/>
        <v>4</v>
      </c>
      <c r="Y161" s="32">
        <f>VLOOKUP(A161,'BASE DE DADOS OPS'!$A$5:$Q$9635,13,FALSE)</f>
        <v>5591</v>
      </c>
      <c r="Z161" s="4">
        <f>IF(Y161&lt;&gt;"Liquidação Cancelada",VLOOKUP(B161,'BASE DE DADOS OPS'!$B$5:$Q$9635,13,FALSE),"Liquidação Cancelada")</f>
        <v>5923.55</v>
      </c>
      <c r="AA161" s="4">
        <f>IF(Y161&lt;&gt;"Liquidação Cancelada",VLOOKUP(B161,'BASE DE DADOS OPS'!$B$5:$Q$9635,15,FALSE),"Liquidação Cancelada")</f>
        <v>284.33</v>
      </c>
      <c r="AB161" s="4">
        <f>IF(Y161&lt;&gt;"Liquidação Cancelada",VLOOKUP(B161,'BASE DE DADOS OPS'!$B$5:$Q$9635,14,FALSE),"Liquidação Cancelada")</f>
        <v>5639.22</v>
      </c>
      <c r="AC161" s="4">
        <f t="shared" si="29"/>
        <v>5639.22</v>
      </c>
      <c r="AD161" s="3">
        <f t="shared" si="30"/>
        <v>0</v>
      </c>
      <c r="AE161" s="60"/>
    </row>
    <row r="162" spans="1:31" s="61" customFormat="1" ht="24.95" customHeight="1" x14ac:dyDescent="0.2">
      <c r="A162" s="53" t="str">
        <f t="shared" si="22"/>
        <v>1441|1440011|226|2024|23732170000166|3920|15309,3</v>
      </c>
      <c r="B162" s="53" t="str">
        <f t="shared" si="23"/>
        <v>1441|1440011|226|2024|5493</v>
      </c>
      <c r="C162" s="59" t="str">
        <f t="shared" si="24"/>
        <v>1440011|5493</v>
      </c>
      <c r="D162" s="32">
        <v>1441</v>
      </c>
      <c r="E162" s="32">
        <v>1440011</v>
      </c>
      <c r="F162" s="73" t="str">
        <f t="shared" si="25"/>
        <v>226/2024</v>
      </c>
      <c r="G162" s="32">
        <v>226</v>
      </c>
      <c r="H162" s="32">
        <v>2024</v>
      </c>
      <c r="I162" s="73" t="str">
        <f t="shared" si="26"/>
        <v>10.1</v>
      </c>
      <c r="J162" s="32">
        <v>10</v>
      </c>
      <c r="K162" s="32">
        <v>1</v>
      </c>
      <c r="L162" s="32">
        <v>23732170000166</v>
      </c>
      <c r="M162" s="33" t="s">
        <v>261</v>
      </c>
      <c r="N162" s="32">
        <v>3920</v>
      </c>
      <c r="O162" s="33" t="s">
        <v>114</v>
      </c>
      <c r="P162" s="32">
        <v>9</v>
      </c>
      <c r="Q162" s="19">
        <v>45541</v>
      </c>
      <c r="R162" s="32">
        <v>9</v>
      </c>
      <c r="S162" s="34">
        <v>15309.3</v>
      </c>
      <c r="T162" s="34">
        <v>0</v>
      </c>
      <c r="U162" s="34">
        <v>0</v>
      </c>
      <c r="V162" s="70">
        <f t="shared" si="27"/>
        <v>15309.3</v>
      </c>
      <c r="W162" s="19">
        <f>IF(Y162&lt;&gt;"Liquidação Cancelada",VLOOKUP(B162,'BASE DE DADOS OPS'!$B$5:$Q$9635,11,FALSE),"Liquidação Cancelada")</f>
        <v>45545</v>
      </c>
      <c r="X162" s="36">
        <f t="shared" si="28"/>
        <v>2</v>
      </c>
      <c r="Y162" s="32">
        <f>VLOOKUP(A162,'BASE DE DADOS OPS'!$A$5:$Q$9635,13,FALSE)</f>
        <v>5493</v>
      </c>
      <c r="Z162" s="4">
        <f>IF(Y162&lt;&gt;"Liquidação Cancelada",VLOOKUP(B162,'BASE DE DADOS OPS'!$B$5:$Q$9635,13,FALSE),"Liquidação Cancelada")</f>
        <v>15309.300000000001</v>
      </c>
      <c r="AA162" s="4">
        <f>IF(Y162&lt;&gt;"Liquidação Cancelada",VLOOKUP(B162,'BASE DE DADOS OPS'!$B$5:$Q$9635,15,FALSE),"Liquidação Cancelada")</f>
        <v>734.85</v>
      </c>
      <c r="AB162" s="4">
        <f>IF(Y162&lt;&gt;"Liquidação Cancelada",VLOOKUP(B162,'BASE DE DADOS OPS'!$B$5:$Q$9635,14,FALSE),"Liquidação Cancelada")</f>
        <v>14574.45</v>
      </c>
      <c r="AC162" s="4">
        <f t="shared" si="29"/>
        <v>14574.45</v>
      </c>
      <c r="AD162" s="3">
        <f t="shared" si="30"/>
        <v>-1.8189894035458565E-12</v>
      </c>
      <c r="AE162" s="60"/>
    </row>
    <row r="163" spans="1:31" s="61" customFormat="1" ht="24.95" customHeight="1" x14ac:dyDescent="0.2">
      <c r="A163" s="53" t="str">
        <f t="shared" si="22"/>
        <v>1441|1440011|227|2024|11027551000165|3920|7442,17</v>
      </c>
      <c r="B163" s="53" t="str">
        <f t="shared" si="23"/>
        <v>1441|1440011|227|2024|5438</v>
      </c>
      <c r="C163" s="59" t="str">
        <f t="shared" si="24"/>
        <v>1440011|5438</v>
      </c>
      <c r="D163" s="32">
        <v>1441</v>
      </c>
      <c r="E163" s="32">
        <v>1440011</v>
      </c>
      <c r="F163" s="73" t="str">
        <f t="shared" si="25"/>
        <v>227/2024</v>
      </c>
      <c r="G163" s="32">
        <v>227</v>
      </c>
      <c r="H163" s="32">
        <v>2024</v>
      </c>
      <c r="I163" s="73" t="str">
        <f t="shared" si="26"/>
        <v>10.1</v>
      </c>
      <c r="J163" s="32">
        <v>10</v>
      </c>
      <c r="K163" s="32">
        <v>1</v>
      </c>
      <c r="L163" s="32">
        <v>11027551000165</v>
      </c>
      <c r="M163" s="33" t="s">
        <v>262</v>
      </c>
      <c r="N163" s="32">
        <v>3920</v>
      </c>
      <c r="O163" s="33" t="s">
        <v>114</v>
      </c>
      <c r="P163" s="32">
        <v>9</v>
      </c>
      <c r="Q163" s="19">
        <v>45541</v>
      </c>
      <c r="R163" s="32">
        <v>8</v>
      </c>
      <c r="S163" s="34">
        <v>7442.17</v>
      </c>
      <c r="T163" s="34">
        <v>0</v>
      </c>
      <c r="U163" s="34">
        <v>0</v>
      </c>
      <c r="V163" s="70">
        <f t="shared" si="27"/>
        <v>7442.17</v>
      </c>
      <c r="W163" s="19">
        <f>IF(Y163&lt;&gt;"Liquidação Cancelada",VLOOKUP(B163,'BASE DE DADOS OPS'!$B$5:$Q$9635,11,FALSE),"Liquidação Cancelada")</f>
        <v>45544</v>
      </c>
      <c r="X163" s="36">
        <f t="shared" si="28"/>
        <v>1</v>
      </c>
      <c r="Y163" s="32">
        <f>VLOOKUP(A163,'BASE DE DADOS OPS'!$A$5:$Q$9635,13,FALSE)</f>
        <v>5438</v>
      </c>
      <c r="Z163" s="4">
        <f>IF(Y163&lt;&gt;"Liquidação Cancelada",VLOOKUP(B163,'BASE DE DADOS OPS'!$B$5:$Q$9635,13,FALSE),"Liquidação Cancelada")</f>
        <v>7442.17</v>
      </c>
      <c r="AA163" s="4">
        <f>IF(Y163&lt;&gt;"Liquidação Cancelada",VLOOKUP(B163,'BASE DE DADOS OPS'!$B$5:$Q$9635,15,FALSE),"Liquidação Cancelada")</f>
        <v>357.22</v>
      </c>
      <c r="AB163" s="4">
        <f>IF(Y163&lt;&gt;"Liquidação Cancelada",VLOOKUP(B163,'BASE DE DADOS OPS'!$B$5:$Q$9635,14,FALSE),"Liquidação Cancelada")</f>
        <v>7084.95</v>
      </c>
      <c r="AC163" s="4">
        <f t="shared" si="29"/>
        <v>7084.95</v>
      </c>
      <c r="AD163" s="3">
        <f t="shared" si="30"/>
        <v>0</v>
      </c>
      <c r="AE163" s="60"/>
    </row>
    <row r="164" spans="1:31" s="61" customFormat="1" ht="24.95" customHeight="1" x14ac:dyDescent="0.2">
      <c r="A164" s="53" t="str">
        <f t="shared" si="22"/>
        <v>1441|1440011|229|2024|21308480000122|4002|177,63</v>
      </c>
      <c r="B164" s="53" t="str">
        <f t="shared" si="23"/>
        <v>1441|1440011|229|2024|6027</v>
      </c>
      <c r="C164" s="59" t="str">
        <f t="shared" si="24"/>
        <v>1440011|6027</v>
      </c>
      <c r="D164" s="32">
        <v>1441</v>
      </c>
      <c r="E164" s="32">
        <v>1440011</v>
      </c>
      <c r="F164" s="73" t="str">
        <f t="shared" si="25"/>
        <v>229/2024</v>
      </c>
      <c r="G164" s="32">
        <v>229</v>
      </c>
      <c r="H164" s="32">
        <v>2024</v>
      </c>
      <c r="I164" s="73" t="str">
        <f t="shared" si="26"/>
        <v>10.1</v>
      </c>
      <c r="J164" s="32">
        <v>10</v>
      </c>
      <c r="K164" s="32">
        <v>1</v>
      </c>
      <c r="L164" s="32">
        <v>21308480000122</v>
      </c>
      <c r="M164" s="33" t="s">
        <v>263</v>
      </c>
      <c r="N164" s="32">
        <v>4002</v>
      </c>
      <c r="O164" s="33" t="s">
        <v>112</v>
      </c>
      <c r="P164" s="32">
        <v>9</v>
      </c>
      <c r="Q164" s="19">
        <v>45562</v>
      </c>
      <c r="R164" s="32">
        <v>1</v>
      </c>
      <c r="S164" s="34">
        <v>177.63</v>
      </c>
      <c r="T164" s="34">
        <v>0</v>
      </c>
      <c r="U164" s="34">
        <v>0</v>
      </c>
      <c r="V164" s="70">
        <f t="shared" si="27"/>
        <v>177.63</v>
      </c>
      <c r="W164" s="19">
        <f>IF(Y164&lt;&gt;"Liquidação Cancelada",VLOOKUP(B164,'BASE DE DADOS OPS'!$B$5:$Q$9635,11,FALSE),"Liquidação Cancelada")</f>
        <v>45565</v>
      </c>
      <c r="X164" s="36">
        <f t="shared" si="28"/>
        <v>1</v>
      </c>
      <c r="Y164" s="32">
        <f>VLOOKUP(A164,'BASE DE DADOS OPS'!$A$5:$Q$9635,13,FALSE)</f>
        <v>6027</v>
      </c>
      <c r="Z164" s="4">
        <f>IF(Y164&lt;&gt;"Liquidação Cancelada",VLOOKUP(B164,'BASE DE DADOS OPS'!$B$5:$Q$9635,13,FALSE),"Liquidação Cancelada")</f>
        <v>177.63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177.63</v>
      </c>
      <c r="AC164" s="4">
        <f t="shared" si="29"/>
        <v>177.63</v>
      </c>
      <c r="AD164" s="3">
        <f t="shared" si="30"/>
        <v>0</v>
      </c>
      <c r="AE164" s="60"/>
    </row>
    <row r="165" spans="1:31" s="61" customFormat="1" ht="24.95" customHeight="1" x14ac:dyDescent="0.2">
      <c r="A165" s="53" t="str">
        <f t="shared" si="22"/>
        <v>1441|1440011|230|2024|38236252000197|3920|24846,22</v>
      </c>
      <c r="B165" s="53" t="str">
        <f t="shared" si="23"/>
        <v>1441|1440011|230|2024|5481</v>
      </c>
      <c r="C165" s="59" t="str">
        <f t="shared" si="24"/>
        <v>1440011|5481</v>
      </c>
      <c r="D165" s="32">
        <v>1441</v>
      </c>
      <c r="E165" s="32">
        <v>1440011</v>
      </c>
      <c r="F165" s="73" t="str">
        <f t="shared" si="25"/>
        <v>230/2024</v>
      </c>
      <c r="G165" s="32">
        <v>230</v>
      </c>
      <c r="H165" s="32">
        <v>2024</v>
      </c>
      <c r="I165" s="73" t="str">
        <f t="shared" si="26"/>
        <v>10.1</v>
      </c>
      <c r="J165" s="32">
        <v>10</v>
      </c>
      <c r="K165" s="32">
        <v>1</v>
      </c>
      <c r="L165" s="32">
        <v>38236252000197</v>
      </c>
      <c r="M165" s="33" t="s">
        <v>264</v>
      </c>
      <c r="N165" s="32">
        <v>3920</v>
      </c>
      <c r="O165" s="33" t="s">
        <v>114</v>
      </c>
      <c r="P165" s="32">
        <v>9</v>
      </c>
      <c r="Q165" s="19">
        <v>45541</v>
      </c>
      <c r="R165" s="32">
        <v>8</v>
      </c>
      <c r="S165" s="34">
        <v>24846.22</v>
      </c>
      <c r="T165" s="34">
        <v>0</v>
      </c>
      <c r="U165" s="34">
        <v>0</v>
      </c>
      <c r="V165" s="70">
        <f t="shared" si="27"/>
        <v>24846.22</v>
      </c>
      <c r="W165" s="19">
        <f>IF(Y165&lt;&gt;"Liquidação Cancelada",VLOOKUP(B165,'BASE DE DADOS OPS'!$B$5:$Q$9635,11,FALSE),"Liquidação Cancelada")</f>
        <v>45545</v>
      </c>
      <c r="X165" s="36">
        <f t="shared" si="28"/>
        <v>2</v>
      </c>
      <c r="Y165" s="32">
        <f>VLOOKUP(A165,'BASE DE DADOS OPS'!$A$5:$Q$9635,13,FALSE)</f>
        <v>5481</v>
      </c>
      <c r="Z165" s="4">
        <f>IF(Y165&lt;&gt;"Liquidação Cancelada",VLOOKUP(B165,'BASE DE DADOS OPS'!$B$5:$Q$9635,13,FALSE),"Liquidação Cancelada")</f>
        <v>24846.219999999998</v>
      </c>
      <c r="AA165" s="4">
        <f>IF(Y165&lt;&gt;"Liquidação Cancelada",VLOOKUP(B165,'BASE DE DADOS OPS'!$B$5:$Q$9635,15,FALSE),"Liquidação Cancelada")</f>
        <v>1192.6199999999999</v>
      </c>
      <c r="AB165" s="4">
        <f>IF(Y165&lt;&gt;"Liquidação Cancelada",VLOOKUP(B165,'BASE DE DADOS OPS'!$B$5:$Q$9635,14,FALSE),"Liquidação Cancelada")</f>
        <v>23653.599999999999</v>
      </c>
      <c r="AC165" s="4">
        <f t="shared" si="29"/>
        <v>23653.599999999999</v>
      </c>
      <c r="AD165" s="3">
        <f t="shared" si="30"/>
        <v>3.637978807091713E-12</v>
      </c>
      <c r="AE165" s="60"/>
    </row>
    <row r="166" spans="1:31" s="61" customFormat="1" ht="24.95" customHeight="1" x14ac:dyDescent="0.2">
      <c r="A166" s="53" t="str">
        <f t="shared" si="22"/>
        <v>1441|1440011|231|2024|34975444000164|3920|41000</v>
      </c>
      <c r="B166" s="53" t="str">
        <f t="shared" si="23"/>
        <v>1441|1440011|231|2024|5509</v>
      </c>
      <c r="C166" s="59" t="str">
        <f t="shared" si="24"/>
        <v>1440011|5509</v>
      </c>
      <c r="D166" s="32">
        <v>1441</v>
      </c>
      <c r="E166" s="32">
        <v>1440011</v>
      </c>
      <c r="F166" s="73" t="str">
        <f t="shared" si="25"/>
        <v>231/2024</v>
      </c>
      <c r="G166" s="32">
        <v>231</v>
      </c>
      <c r="H166" s="32">
        <v>2024</v>
      </c>
      <c r="I166" s="73" t="str">
        <f t="shared" si="26"/>
        <v>10.1</v>
      </c>
      <c r="J166" s="32">
        <v>10</v>
      </c>
      <c r="K166" s="32">
        <v>1</v>
      </c>
      <c r="L166" s="32">
        <v>34975444000164</v>
      </c>
      <c r="M166" s="33" t="s">
        <v>265</v>
      </c>
      <c r="N166" s="32">
        <v>3920</v>
      </c>
      <c r="O166" s="33" t="s">
        <v>114</v>
      </c>
      <c r="P166" s="32">
        <v>9</v>
      </c>
      <c r="Q166" s="19">
        <v>45541</v>
      </c>
      <c r="R166" s="32">
        <v>9</v>
      </c>
      <c r="S166" s="34">
        <v>41000</v>
      </c>
      <c r="T166" s="34">
        <v>0</v>
      </c>
      <c r="U166" s="34">
        <v>0</v>
      </c>
      <c r="V166" s="70">
        <f t="shared" si="27"/>
        <v>41000</v>
      </c>
      <c r="W166" s="19">
        <f>IF(Y166&lt;&gt;"Liquidação Cancelada",VLOOKUP(B166,'BASE DE DADOS OPS'!$B$5:$Q$9635,11,FALSE),"Liquidação Cancelada")</f>
        <v>45545</v>
      </c>
      <c r="X166" s="36">
        <f t="shared" si="28"/>
        <v>2</v>
      </c>
      <c r="Y166" s="32">
        <f>VLOOKUP(A166,'BASE DE DADOS OPS'!$A$5:$Q$9635,13,FALSE)</f>
        <v>5509</v>
      </c>
      <c r="Z166" s="4">
        <f>IF(Y166&lt;&gt;"Liquidação Cancelada",VLOOKUP(B166,'BASE DE DADOS OPS'!$B$5:$Q$9635,13,FALSE),"Liquidação Cancelada")</f>
        <v>41000</v>
      </c>
      <c r="AA166" s="4">
        <f>IF(Y166&lt;&gt;"Liquidação Cancelada",VLOOKUP(B166,'BASE DE DADOS OPS'!$B$5:$Q$9635,15,FALSE),"Liquidação Cancelada")</f>
        <v>1968</v>
      </c>
      <c r="AB166" s="4">
        <f>IF(Y166&lt;&gt;"Liquidação Cancelada",VLOOKUP(B166,'BASE DE DADOS OPS'!$B$5:$Q$9635,14,FALSE),"Liquidação Cancelada")</f>
        <v>39032</v>
      </c>
      <c r="AC166" s="4">
        <f t="shared" si="29"/>
        <v>39032</v>
      </c>
      <c r="AD166" s="3">
        <f t="shared" si="30"/>
        <v>0</v>
      </c>
      <c r="AE166" s="60"/>
    </row>
    <row r="167" spans="1:31" s="61" customFormat="1" ht="24.95" customHeight="1" x14ac:dyDescent="0.2">
      <c r="A167" s="53" t="str">
        <f t="shared" si="22"/>
        <v>1441|1440011|232|2024|38437345000180|3920|10468,35</v>
      </c>
      <c r="B167" s="53" t="str">
        <f t="shared" si="23"/>
        <v>1441|1440011|232|2024|5499</v>
      </c>
      <c r="C167" s="59" t="str">
        <f t="shared" si="24"/>
        <v>1440011|5499</v>
      </c>
      <c r="D167" s="32">
        <v>1441</v>
      </c>
      <c r="E167" s="32">
        <v>1440011</v>
      </c>
      <c r="F167" s="73" t="str">
        <f t="shared" si="25"/>
        <v>232/2024</v>
      </c>
      <c r="G167" s="32">
        <v>232</v>
      </c>
      <c r="H167" s="32">
        <v>2024</v>
      </c>
      <c r="I167" s="73" t="str">
        <f t="shared" si="26"/>
        <v>10.1</v>
      </c>
      <c r="J167" s="32">
        <v>10</v>
      </c>
      <c r="K167" s="32">
        <v>1</v>
      </c>
      <c r="L167" s="32">
        <v>38437345000180</v>
      </c>
      <c r="M167" s="33" t="s">
        <v>266</v>
      </c>
      <c r="N167" s="32">
        <v>3920</v>
      </c>
      <c r="O167" s="33" t="s">
        <v>114</v>
      </c>
      <c r="P167" s="32">
        <v>9</v>
      </c>
      <c r="Q167" s="19">
        <v>45541</v>
      </c>
      <c r="R167" s="32">
        <v>8</v>
      </c>
      <c r="S167" s="34">
        <v>10468.35</v>
      </c>
      <c r="T167" s="34">
        <v>0</v>
      </c>
      <c r="U167" s="34">
        <v>0</v>
      </c>
      <c r="V167" s="70">
        <f t="shared" si="27"/>
        <v>10468.35</v>
      </c>
      <c r="W167" s="19">
        <f>IF(Y167&lt;&gt;"Liquidação Cancelada",VLOOKUP(B167,'BASE DE DADOS OPS'!$B$5:$Q$9635,11,FALSE),"Liquidação Cancelada")</f>
        <v>45545</v>
      </c>
      <c r="X167" s="36">
        <f t="shared" si="28"/>
        <v>2</v>
      </c>
      <c r="Y167" s="32">
        <f>VLOOKUP(A167,'BASE DE DADOS OPS'!$A$5:$Q$9635,13,FALSE)</f>
        <v>5499</v>
      </c>
      <c r="Z167" s="4">
        <f>IF(Y167&lt;&gt;"Liquidação Cancelada",VLOOKUP(B167,'BASE DE DADOS OPS'!$B$5:$Q$9635,13,FALSE),"Liquidação Cancelada")</f>
        <v>10468.35</v>
      </c>
      <c r="AA167" s="4">
        <f>IF(Y167&lt;&gt;"Liquidação Cancelada",VLOOKUP(B167,'BASE DE DADOS OPS'!$B$5:$Q$9635,15,FALSE),"Liquidação Cancelada")</f>
        <v>502.48</v>
      </c>
      <c r="AB167" s="4">
        <f>IF(Y167&lt;&gt;"Liquidação Cancelada",VLOOKUP(B167,'BASE DE DADOS OPS'!$B$5:$Q$9635,14,FALSE),"Liquidação Cancelada")</f>
        <v>9965.8700000000008</v>
      </c>
      <c r="AC167" s="4">
        <f t="shared" si="29"/>
        <v>9965.8700000000008</v>
      </c>
      <c r="AD167" s="3">
        <f t="shared" si="30"/>
        <v>0</v>
      </c>
      <c r="AE167" s="60"/>
    </row>
    <row r="168" spans="1:31" s="61" customFormat="1" ht="24.95" customHeight="1" x14ac:dyDescent="0.2">
      <c r="A168" s="53" t="str">
        <f t="shared" si="22"/>
        <v>1441|1440011|234|2024|12057731000152|3921|13150</v>
      </c>
      <c r="B168" s="53" t="str">
        <f t="shared" si="23"/>
        <v>1441|1440011|234|2024|5415</v>
      </c>
      <c r="C168" s="59" t="str">
        <f t="shared" si="24"/>
        <v>1440011|5415</v>
      </c>
      <c r="D168" s="32">
        <v>1441</v>
      </c>
      <c r="E168" s="32">
        <v>1440011</v>
      </c>
      <c r="F168" s="73" t="str">
        <f t="shared" si="25"/>
        <v>234/2024</v>
      </c>
      <c r="G168" s="32">
        <v>234</v>
      </c>
      <c r="H168" s="32">
        <v>2024</v>
      </c>
      <c r="I168" s="73" t="str">
        <f t="shared" si="26"/>
        <v>10.1</v>
      </c>
      <c r="J168" s="32">
        <v>10</v>
      </c>
      <c r="K168" s="32">
        <v>1</v>
      </c>
      <c r="L168" s="32">
        <v>12057731000152</v>
      </c>
      <c r="M168" s="33" t="s">
        <v>267</v>
      </c>
      <c r="N168" s="32">
        <v>3921</v>
      </c>
      <c r="O168" s="33" t="s">
        <v>106</v>
      </c>
      <c r="P168" s="32">
        <v>9</v>
      </c>
      <c r="Q168" s="19">
        <v>45539</v>
      </c>
      <c r="R168" s="32">
        <v>15</v>
      </c>
      <c r="S168" s="34">
        <v>14400</v>
      </c>
      <c r="T168" s="34">
        <v>1250</v>
      </c>
      <c r="U168" s="34">
        <v>0</v>
      </c>
      <c r="V168" s="70">
        <f t="shared" si="27"/>
        <v>13150</v>
      </c>
      <c r="W168" s="19">
        <f>IF(Y168&lt;&gt;"Liquidação Cancelada",VLOOKUP(B168,'BASE DE DADOS OPS'!$B$5:$Q$9635,11,FALSE),"Liquidação Cancelada")</f>
        <v>45544</v>
      </c>
      <c r="X168" s="36">
        <f t="shared" si="28"/>
        <v>3</v>
      </c>
      <c r="Y168" s="32">
        <f>VLOOKUP(A168,'BASE DE DADOS OPS'!$A$5:$Q$9635,13,FALSE)</f>
        <v>5415</v>
      </c>
      <c r="Z168" s="4">
        <f>IF(Y168&lt;&gt;"Liquidação Cancelada",VLOOKUP(B168,'BASE DE DADOS OPS'!$B$5:$Q$9635,13,FALSE),"Liquidação Cancelada")</f>
        <v>13150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13150</v>
      </c>
      <c r="AC168" s="4">
        <f t="shared" si="29"/>
        <v>13150</v>
      </c>
      <c r="AD168" s="3">
        <f t="shared" si="30"/>
        <v>0</v>
      </c>
      <c r="AE168" s="60"/>
    </row>
    <row r="169" spans="1:31" s="61" customFormat="1" ht="24.95" customHeight="1" x14ac:dyDescent="0.2">
      <c r="A169" s="53" t="str">
        <f t="shared" si="22"/>
        <v>1441|1440011|235|2024|12057731000152|3922|10600</v>
      </c>
      <c r="B169" s="53" t="str">
        <f t="shared" si="23"/>
        <v>1441|1440011|235|2024|5416</v>
      </c>
      <c r="C169" s="59" t="str">
        <f t="shared" si="24"/>
        <v>1440011|5416</v>
      </c>
      <c r="D169" s="32">
        <v>1441</v>
      </c>
      <c r="E169" s="32">
        <v>1440011</v>
      </c>
      <c r="F169" s="73" t="str">
        <f t="shared" si="25"/>
        <v>235/2024</v>
      </c>
      <c r="G169" s="32">
        <v>235</v>
      </c>
      <c r="H169" s="32">
        <v>2024</v>
      </c>
      <c r="I169" s="73" t="str">
        <f t="shared" si="26"/>
        <v>10.1</v>
      </c>
      <c r="J169" s="32">
        <v>10</v>
      </c>
      <c r="K169" s="32">
        <v>1</v>
      </c>
      <c r="L169" s="32">
        <v>12057731000152</v>
      </c>
      <c r="M169" s="33" t="s">
        <v>267</v>
      </c>
      <c r="N169" s="32">
        <v>3922</v>
      </c>
      <c r="O169" s="33" t="s">
        <v>62</v>
      </c>
      <c r="P169" s="32">
        <v>9</v>
      </c>
      <c r="Q169" s="19">
        <v>45539</v>
      </c>
      <c r="R169" s="32">
        <v>15</v>
      </c>
      <c r="S169" s="34">
        <v>10600</v>
      </c>
      <c r="T169" s="34">
        <v>0</v>
      </c>
      <c r="U169" s="34">
        <v>0</v>
      </c>
      <c r="V169" s="70">
        <f t="shared" si="27"/>
        <v>10600</v>
      </c>
      <c r="W169" s="19">
        <f>IF(Y169&lt;&gt;"Liquidação Cancelada",VLOOKUP(B169,'BASE DE DADOS OPS'!$B$5:$Q$9635,11,FALSE),"Liquidação Cancelada")</f>
        <v>45544</v>
      </c>
      <c r="X169" s="36">
        <f t="shared" si="28"/>
        <v>3</v>
      </c>
      <c r="Y169" s="32">
        <f>VLOOKUP(A169,'BASE DE DADOS OPS'!$A$5:$Q$9635,13,FALSE)</f>
        <v>5416</v>
      </c>
      <c r="Z169" s="4">
        <f>IF(Y169&lt;&gt;"Liquidação Cancelada",VLOOKUP(B169,'BASE DE DADOS OPS'!$B$5:$Q$9635,13,FALSE),"Liquidação Cancelada")</f>
        <v>10600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10600</v>
      </c>
      <c r="AC169" s="4">
        <f t="shared" si="29"/>
        <v>10600</v>
      </c>
      <c r="AD169" s="3">
        <f t="shared" si="30"/>
        <v>0</v>
      </c>
      <c r="AE169" s="60"/>
    </row>
    <row r="170" spans="1:31" s="61" customFormat="1" ht="24.95" customHeight="1" x14ac:dyDescent="0.2">
      <c r="A170" s="53" t="str">
        <f t="shared" si="22"/>
        <v>1441|1440011|251|2024|35502073000166|3920|9362,73</v>
      </c>
      <c r="B170" s="53" t="str">
        <f t="shared" si="23"/>
        <v>1441|1440011|251|2024|5487</v>
      </c>
      <c r="C170" s="59" t="str">
        <f t="shared" si="24"/>
        <v>1440011|5487</v>
      </c>
      <c r="D170" s="32">
        <v>1441</v>
      </c>
      <c r="E170" s="32">
        <v>1440011</v>
      </c>
      <c r="F170" s="73" t="str">
        <f t="shared" si="25"/>
        <v>251/2024</v>
      </c>
      <c r="G170" s="32">
        <v>251</v>
      </c>
      <c r="H170" s="32">
        <v>2024</v>
      </c>
      <c r="I170" s="73" t="str">
        <f t="shared" si="26"/>
        <v>10.1</v>
      </c>
      <c r="J170" s="32">
        <v>10</v>
      </c>
      <c r="K170" s="32">
        <v>1</v>
      </c>
      <c r="L170" s="32">
        <v>35502073000166</v>
      </c>
      <c r="M170" s="33" t="s">
        <v>268</v>
      </c>
      <c r="N170" s="32">
        <v>3920</v>
      </c>
      <c r="O170" s="33" t="s">
        <v>114</v>
      </c>
      <c r="P170" s="32">
        <v>9</v>
      </c>
      <c r="Q170" s="19">
        <v>45541</v>
      </c>
      <c r="R170" s="32">
        <v>8</v>
      </c>
      <c r="S170" s="34">
        <v>9362.73</v>
      </c>
      <c r="T170" s="34">
        <v>0</v>
      </c>
      <c r="U170" s="34">
        <v>0</v>
      </c>
      <c r="V170" s="70">
        <f t="shared" si="27"/>
        <v>9362.73</v>
      </c>
      <c r="W170" s="19">
        <f>IF(Y170&lt;&gt;"Liquidação Cancelada",VLOOKUP(B170,'BASE DE DADOS OPS'!$B$5:$Q$9635,11,FALSE),"Liquidação Cancelada")</f>
        <v>45545</v>
      </c>
      <c r="X170" s="36">
        <f t="shared" si="28"/>
        <v>2</v>
      </c>
      <c r="Y170" s="32">
        <f>VLOOKUP(A170,'BASE DE DADOS OPS'!$A$5:$Q$9635,13,FALSE)</f>
        <v>5487</v>
      </c>
      <c r="Z170" s="4">
        <f>IF(Y170&lt;&gt;"Liquidação Cancelada",VLOOKUP(B170,'BASE DE DADOS OPS'!$B$5:$Q$9635,13,FALSE),"Liquidação Cancelada")</f>
        <v>9362.73</v>
      </c>
      <c r="AA170" s="4">
        <f>IF(Y170&lt;&gt;"Liquidação Cancelada",VLOOKUP(B170,'BASE DE DADOS OPS'!$B$5:$Q$9635,15,FALSE),"Liquidação Cancelada")</f>
        <v>449.41</v>
      </c>
      <c r="AB170" s="4">
        <f>IF(Y170&lt;&gt;"Liquidação Cancelada",VLOOKUP(B170,'BASE DE DADOS OPS'!$B$5:$Q$9635,14,FALSE),"Liquidação Cancelada")</f>
        <v>8913.32</v>
      </c>
      <c r="AC170" s="4">
        <f t="shared" si="29"/>
        <v>8913.32</v>
      </c>
      <c r="AD170" s="3">
        <f t="shared" si="30"/>
        <v>0</v>
      </c>
      <c r="AE170" s="60"/>
    </row>
    <row r="171" spans="1:31" s="61" customFormat="1" ht="24.95" customHeight="1" x14ac:dyDescent="0.2">
      <c r="A171" s="53" t="str">
        <f t="shared" si="22"/>
        <v>1441|1440011|255|2024|9475334000196|3999|1208</v>
      </c>
      <c r="B171" s="53" t="str">
        <f t="shared" si="23"/>
        <v>1441|1440011|255|2024|5522</v>
      </c>
      <c r="C171" s="59" t="str">
        <f t="shared" si="24"/>
        <v>1440011|5522</v>
      </c>
      <c r="D171" s="32">
        <v>1441</v>
      </c>
      <c r="E171" s="32">
        <v>1440011</v>
      </c>
      <c r="F171" s="73" t="str">
        <f t="shared" si="25"/>
        <v>255/2024</v>
      </c>
      <c r="G171" s="32">
        <v>255</v>
      </c>
      <c r="H171" s="32">
        <v>2024</v>
      </c>
      <c r="I171" s="73" t="str">
        <f t="shared" si="26"/>
        <v>10.1</v>
      </c>
      <c r="J171" s="32">
        <v>10</v>
      </c>
      <c r="K171" s="32">
        <v>1</v>
      </c>
      <c r="L171" s="32">
        <v>9475334000196</v>
      </c>
      <c r="M171" s="33" t="s">
        <v>269</v>
      </c>
      <c r="N171" s="32">
        <v>3999</v>
      </c>
      <c r="O171" s="33" t="s">
        <v>105</v>
      </c>
      <c r="P171" s="32">
        <v>9</v>
      </c>
      <c r="Q171" s="19">
        <v>45545</v>
      </c>
      <c r="R171" s="32">
        <v>8</v>
      </c>
      <c r="S171" s="34">
        <v>1208</v>
      </c>
      <c r="T171" s="34">
        <v>0</v>
      </c>
      <c r="U171" s="34">
        <v>0</v>
      </c>
      <c r="V171" s="70">
        <f t="shared" si="27"/>
        <v>1208</v>
      </c>
      <c r="W171" s="19">
        <f>IF(Y171&lt;&gt;"Liquidação Cancelada",VLOOKUP(B171,'BASE DE DADOS OPS'!$B$5:$Q$9635,11,FALSE),"Liquidação Cancelada")</f>
        <v>45545</v>
      </c>
      <c r="X171" s="36">
        <f t="shared" si="28"/>
        <v>0</v>
      </c>
      <c r="Y171" s="32">
        <f>VLOOKUP(A171,'BASE DE DADOS OPS'!$A$5:$Q$9635,13,FALSE)</f>
        <v>5522</v>
      </c>
      <c r="Z171" s="4">
        <f>IF(Y171&lt;&gt;"Liquidação Cancelada",VLOOKUP(B171,'BASE DE DADOS OPS'!$B$5:$Q$9635,13,FALSE),"Liquidação Cancelada")</f>
        <v>1208</v>
      </c>
      <c r="AA171" s="4">
        <f>IF(Y171&lt;&gt;"Liquidação Cancelada",VLOOKUP(B171,'BASE DE DADOS OPS'!$B$5:$Q$9635,15,FALSE),"Liquidação Cancelada")</f>
        <v>57.98</v>
      </c>
      <c r="AB171" s="4">
        <f>IF(Y171&lt;&gt;"Liquidação Cancelada",VLOOKUP(B171,'BASE DE DADOS OPS'!$B$5:$Q$9635,14,FALSE),"Liquidação Cancelada")</f>
        <v>1150.02</v>
      </c>
      <c r="AC171" s="4">
        <f t="shared" si="29"/>
        <v>1150.02</v>
      </c>
      <c r="AD171" s="3">
        <f t="shared" si="30"/>
        <v>0</v>
      </c>
      <c r="AE171" s="60"/>
    </row>
    <row r="172" spans="1:31" s="61" customFormat="1" ht="24.95" customHeight="1" x14ac:dyDescent="0.2">
      <c r="A172" s="53" t="str">
        <f t="shared" si="22"/>
        <v>1441|1440011|256|2024|16636540000104|4003|2409,95</v>
      </c>
      <c r="B172" s="53" t="str">
        <f t="shared" si="23"/>
        <v>1441|1440011|256|2024|5567</v>
      </c>
      <c r="C172" s="59" t="str">
        <f t="shared" si="24"/>
        <v>1440011|5567</v>
      </c>
      <c r="D172" s="32">
        <v>1441</v>
      </c>
      <c r="E172" s="32">
        <v>1440011</v>
      </c>
      <c r="F172" s="73" t="str">
        <f t="shared" si="25"/>
        <v>256/2024</v>
      </c>
      <c r="G172" s="32">
        <v>256</v>
      </c>
      <c r="H172" s="32">
        <v>2024</v>
      </c>
      <c r="I172" s="73" t="str">
        <f t="shared" si="26"/>
        <v>10.1</v>
      </c>
      <c r="J172" s="32">
        <v>10</v>
      </c>
      <c r="K172" s="32">
        <v>1</v>
      </c>
      <c r="L172" s="32">
        <v>16636540000104</v>
      </c>
      <c r="M172" s="33" t="s">
        <v>168</v>
      </c>
      <c r="N172" s="32">
        <v>4003</v>
      </c>
      <c r="O172" s="33" t="s">
        <v>110</v>
      </c>
      <c r="P172" s="32">
        <v>9</v>
      </c>
      <c r="Q172" s="19">
        <v>45547</v>
      </c>
      <c r="R172" s="32">
        <v>8</v>
      </c>
      <c r="S172" s="34">
        <v>2471.7399999999998</v>
      </c>
      <c r="T172" s="34">
        <v>61.79</v>
      </c>
      <c r="U172" s="34">
        <v>0</v>
      </c>
      <c r="V172" s="70">
        <f t="shared" si="27"/>
        <v>2409.9499999999998</v>
      </c>
      <c r="W172" s="19">
        <f>IF(Y172&lt;&gt;"Liquidação Cancelada",VLOOKUP(B172,'BASE DE DADOS OPS'!$B$5:$Q$9635,11,FALSE),"Liquidação Cancelada")</f>
        <v>45547</v>
      </c>
      <c r="X172" s="36">
        <f t="shared" si="28"/>
        <v>0</v>
      </c>
      <c r="Y172" s="32">
        <f>VLOOKUP(A172,'BASE DE DADOS OPS'!$A$5:$Q$9635,13,FALSE)</f>
        <v>5567</v>
      </c>
      <c r="Z172" s="4">
        <f>IF(Y172&lt;&gt;"Liquidação Cancelada",VLOOKUP(B172,'BASE DE DADOS OPS'!$B$5:$Q$9635,13,FALSE),"Liquidação Cancelada")</f>
        <v>2409.9500000000003</v>
      </c>
      <c r="AA172" s="4">
        <f>IF(Y172&lt;&gt;"Liquidação Cancelada",VLOOKUP(B172,'BASE DE DADOS OPS'!$B$5:$Q$9635,15,FALSE),"Liquidação Cancelada")</f>
        <v>118.65</v>
      </c>
      <c r="AB172" s="4">
        <f>IF(Y172&lt;&gt;"Liquidação Cancelada",VLOOKUP(B172,'BASE DE DADOS OPS'!$B$5:$Q$9635,14,FALSE),"Liquidação Cancelada")</f>
        <v>2291.3000000000002</v>
      </c>
      <c r="AC172" s="4">
        <f t="shared" si="29"/>
        <v>2291.3000000000002</v>
      </c>
      <c r="AD172" s="3">
        <f t="shared" si="30"/>
        <v>-4.5474735088646412E-13</v>
      </c>
      <c r="AE172" s="60"/>
    </row>
    <row r="173" spans="1:31" s="61" customFormat="1" ht="24.95" customHeight="1" x14ac:dyDescent="0.2">
      <c r="A173" s="53" t="str">
        <f t="shared" si="22"/>
        <v>1441|1440011|278|2024|6880466000105|3939|632,88</v>
      </c>
      <c r="B173" s="53" t="str">
        <f t="shared" si="23"/>
        <v>1441|1440011|278|2024|5351</v>
      </c>
      <c r="C173" s="59" t="str">
        <f t="shared" si="24"/>
        <v>1440011|5351</v>
      </c>
      <c r="D173" s="32">
        <v>1441</v>
      </c>
      <c r="E173" s="32">
        <v>1440011</v>
      </c>
      <c r="F173" s="73" t="str">
        <f t="shared" si="25"/>
        <v>278/2024</v>
      </c>
      <c r="G173" s="32">
        <v>278</v>
      </c>
      <c r="H173" s="32">
        <v>2024</v>
      </c>
      <c r="I173" s="73" t="str">
        <f t="shared" si="26"/>
        <v>10.1</v>
      </c>
      <c r="J173" s="32">
        <v>10</v>
      </c>
      <c r="K173" s="32">
        <v>1</v>
      </c>
      <c r="L173" s="32">
        <v>6880466000105</v>
      </c>
      <c r="M173" s="33" t="s">
        <v>270</v>
      </c>
      <c r="N173" s="32">
        <v>3939</v>
      </c>
      <c r="O173" s="33" t="s">
        <v>271</v>
      </c>
      <c r="P173" s="32">
        <v>9</v>
      </c>
      <c r="Q173" s="19">
        <v>45537</v>
      </c>
      <c r="R173" s="32">
        <v>9</v>
      </c>
      <c r="S173" s="34">
        <v>648</v>
      </c>
      <c r="T173" s="34">
        <v>15.12</v>
      </c>
      <c r="U173" s="34">
        <v>0</v>
      </c>
      <c r="V173" s="70">
        <f t="shared" si="27"/>
        <v>632.88</v>
      </c>
      <c r="W173" s="19">
        <f>IF(Y173&lt;&gt;"Liquidação Cancelada",VLOOKUP(B173,'BASE DE DADOS OPS'!$B$5:$Q$9635,11,FALSE),"Liquidação Cancelada")</f>
        <v>45538</v>
      </c>
      <c r="X173" s="36">
        <f t="shared" si="28"/>
        <v>1</v>
      </c>
      <c r="Y173" s="32">
        <f>VLOOKUP(A173,'BASE DE DADOS OPS'!$A$5:$Q$9635,13,FALSE)</f>
        <v>5351</v>
      </c>
      <c r="Z173" s="4">
        <f>IF(Y173&lt;&gt;"Liquidação Cancelada",VLOOKUP(B173,'BASE DE DADOS OPS'!$B$5:$Q$9635,13,FALSE),"Liquidação Cancelada")</f>
        <v>632.88</v>
      </c>
      <c r="AA173" s="4">
        <f>IF(Y173&lt;&gt;"Liquidação Cancelada",VLOOKUP(B173,'BASE DE DADOS OPS'!$B$5:$Q$9635,15,FALSE),"Liquidação Cancelada")</f>
        <v>31.11</v>
      </c>
      <c r="AB173" s="4">
        <f>IF(Y173&lt;&gt;"Liquidação Cancelada",VLOOKUP(B173,'BASE DE DADOS OPS'!$B$5:$Q$9635,14,FALSE),"Liquidação Cancelada")</f>
        <v>601.77</v>
      </c>
      <c r="AC173" s="4">
        <f t="shared" si="29"/>
        <v>601.77</v>
      </c>
      <c r="AD173" s="3">
        <f t="shared" si="30"/>
        <v>0</v>
      </c>
      <c r="AE173" s="60"/>
    </row>
    <row r="174" spans="1:31" s="61" customFormat="1" ht="24.95" customHeight="1" x14ac:dyDescent="0.2">
      <c r="A174" s="53" t="str">
        <f t="shared" si="22"/>
        <v>1441|1440011|278|2024|6880466000105|3939|2320,56</v>
      </c>
      <c r="B174" s="53" t="str">
        <f t="shared" si="23"/>
        <v>1441|1440011|278|2024|5891</v>
      </c>
      <c r="C174" s="59" t="str">
        <f t="shared" si="24"/>
        <v>1440011|5891</v>
      </c>
      <c r="D174" s="32">
        <v>1441</v>
      </c>
      <c r="E174" s="32">
        <v>1440011</v>
      </c>
      <c r="F174" s="73" t="str">
        <f t="shared" si="25"/>
        <v>278/2024</v>
      </c>
      <c r="G174" s="32">
        <v>278</v>
      </c>
      <c r="H174" s="32">
        <v>2024</v>
      </c>
      <c r="I174" s="73" t="str">
        <f t="shared" si="26"/>
        <v>10.1</v>
      </c>
      <c r="J174" s="32">
        <v>10</v>
      </c>
      <c r="K174" s="32">
        <v>1</v>
      </c>
      <c r="L174" s="32">
        <v>6880466000105</v>
      </c>
      <c r="M174" s="33" t="s">
        <v>270</v>
      </c>
      <c r="N174" s="32">
        <v>3939</v>
      </c>
      <c r="O174" s="33" t="s">
        <v>271</v>
      </c>
      <c r="P174" s="32">
        <v>9</v>
      </c>
      <c r="Q174" s="19">
        <v>45553</v>
      </c>
      <c r="R174" s="32">
        <v>10</v>
      </c>
      <c r="S174" s="34">
        <v>2376</v>
      </c>
      <c r="T174" s="34">
        <v>55.44</v>
      </c>
      <c r="U174" s="34">
        <v>0</v>
      </c>
      <c r="V174" s="70">
        <f t="shared" si="27"/>
        <v>2320.56</v>
      </c>
      <c r="W174" s="19">
        <f>IF(Y174&lt;&gt;"Liquidação Cancelada",VLOOKUP(B174,'BASE DE DADOS OPS'!$B$5:$Q$9635,11,FALSE),"Liquidação Cancelada")</f>
        <v>45555</v>
      </c>
      <c r="X174" s="36">
        <f t="shared" si="28"/>
        <v>2</v>
      </c>
      <c r="Y174" s="32">
        <f>VLOOKUP(A174,'BASE DE DADOS OPS'!$A$5:$Q$9635,13,FALSE)</f>
        <v>5891</v>
      </c>
      <c r="Z174" s="4">
        <f>IF(Y174&lt;&gt;"Liquidação Cancelada",VLOOKUP(B174,'BASE DE DADOS OPS'!$B$5:$Q$9635,13,FALSE),"Liquidação Cancelada")</f>
        <v>2320.56</v>
      </c>
      <c r="AA174" s="4">
        <f>IF(Y174&lt;&gt;"Liquidação Cancelada",VLOOKUP(B174,'BASE DE DADOS OPS'!$B$5:$Q$9635,15,FALSE),"Liquidação Cancelada")</f>
        <v>114.07</v>
      </c>
      <c r="AB174" s="4">
        <f>IF(Y174&lt;&gt;"Liquidação Cancelada",VLOOKUP(B174,'BASE DE DADOS OPS'!$B$5:$Q$9635,14,FALSE),"Liquidação Cancelada")</f>
        <v>2206.4899999999998</v>
      </c>
      <c r="AC174" s="4">
        <f t="shared" si="29"/>
        <v>2206.4899999999998</v>
      </c>
      <c r="AD174" s="3">
        <f t="shared" si="30"/>
        <v>0</v>
      </c>
      <c r="AE174" s="60"/>
    </row>
    <row r="175" spans="1:31" s="61" customFormat="1" ht="24.95" customHeight="1" x14ac:dyDescent="0.2">
      <c r="A175" s="53" t="str">
        <f t="shared" si="22"/>
        <v>1441|1440011|278|2024|6880466000105|3939|421,92</v>
      </c>
      <c r="B175" s="53" t="str">
        <f t="shared" si="23"/>
        <v>1441|1440011|278|2024|5988</v>
      </c>
      <c r="C175" s="59" t="str">
        <f t="shared" si="24"/>
        <v>1440011|5988</v>
      </c>
      <c r="D175" s="32">
        <v>1441</v>
      </c>
      <c r="E175" s="32">
        <v>1440011</v>
      </c>
      <c r="F175" s="73" t="str">
        <f t="shared" si="25"/>
        <v>278/2024</v>
      </c>
      <c r="G175" s="32">
        <v>278</v>
      </c>
      <c r="H175" s="32">
        <v>2024</v>
      </c>
      <c r="I175" s="73" t="str">
        <f t="shared" si="26"/>
        <v>10.1</v>
      </c>
      <c r="J175" s="32">
        <v>10</v>
      </c>
      <c r="K175" s="32">
        <v>1</v>
      </c>
      <c r="L175" s="32">
        <v>6880466000105</v>
      </c>
      <c r="M175" s="33" t="s">
        <v>270</v>
      </c>
      <c r="N175" s="32">
        <v>3939</v>
      </c>
      <c r="O175" s="33" t="s">
        <v>271</v>
      </c>
      <c r="P175" s="32">
        <v>9</v>
      </c>
      <c r="Q175" s="19">
        <v>45560</v>
      </c>
      <c r="R175" s="32">
        <v>11</v>
      </c>
      <c r="S175" s="34">
        <v>432</v>
      </c>
      <c r="T175" s="34">
        <v>10.08</v>
      </c>
      <c r="U175" s="34">
        <v>0</v>
      </c>
      <c r="V175" s="70">
        <f t="shared" si="27"/>
        <v>421.92</v>
      </c>
      <c r="W175" s="19">
        <f>IF(Y175&lt;&gt;"Liquidação Cancelada",VLOOKUP(B175,'BASE DE DADOS OPS'!$B$5:$Q$9635,11,FALSE),"Liquidação Cancelada")</f>
        <v>45561</v>
      </c>
      <c r="X175" s="36">
        <f t="shared" si="28"/>
        <v>1</v>
      </c>
      <c r="Y175" s="32">
        <f>VLOOKUP(A175,'BASE DE DADOS OPS'!$A$5:$Q$9635,13,FALSE)</f>
        <v>5988</v>
      </c>
      <c r="Z175" s="4">
        <f>IF(Y175&lt;&gt;"Liquidação Cancelada",VLOOKUP(B175,'BASE DE DADOS OPS'!$B$5:$Q$9635,13,FALSE),"Liquidação Cancelada")</f>
        <v>421.92</v>
      </c>
      <c r="AA175" s="4">
        <f>IF(Y175&lt;&gt;"Liquidação Cancelada",VLOOKUP(B175,'BASE DE DADOS OPS'!$B$5:$Q$9635,15,FALSE),"Liquidação Cancelada")</f>
        <v>20.74</v>
      </c>
      <c r="AB175" s="4">
        <f>IF(Y175&lt;&gt;"Liquidação Cancelada",VLOOKUP(B175,'BASE DE DADOS OPS'!$B$5:$Q$9635,14,FALSE),"Liquidação Cancelada")</f>
        <v>401.18</v>
      </c>
      <c r="AC175" s="4">
        <f t="shared" si="29"/>
        <v>401.18</v>
      </c>
      <c r="AD175" s="3">
        <f t="shared" si="30"/>
        <v>0</v>
      </c>
      <c r="AE175" s="60"/>
    </row>
    <row r="176" spans="1:31" s="61" customFormat="1" ht="24.95" customHeight="1" x14ac:dyDescent="0.2">
      <c r="A176" s="53" t="str">
        <f t="shared" si="22"/>
        <v>1441|1440011|287|2024|41733882000181|3920|8256,12</v>
      </c>
      <c r="B176" s="53" t="str">
        <f t="shared" si="23"/>
        <v>1441|1440011|287|2024|5498</v>
      </c>
      <c r="C176" s="59" t="str">
        <f t="shared" si="24"/>
        <v>1440011|5498</v>
      </c>
      <c r="D176" s="32">
        <v>1441</v>
      </c>
      <c r="E176" s="32">
        <v>1440011</v>
      </c>
      <c r="F176" s="73" t="str">
        <f t="shared" si="25"/>
        <v>287/2024</v>
      </c>
      <c r="G176" s="32">
        <v>287</v>
      </c>
      <c r="H176" s="32">
        <v>2024</v>
      </c>
      <c r="I176" s="73" t="str">
        <f t="shared" si="26"/>
        <v>10.1</v>
      </c>
      <c r="J176" s="32">
        <v>10</v>
      </c>
      <c r="K176" s="32">
        <v>1</v>
      </c>
      <c r="L176" s="32">
        <v>41733882000181</v>
      </c>
      <c r="M176" s="33" t="s">
        <v>272</v>
      </c>
      <c r="N176" s="32">
        <v>3920</v>
      </c>
      <c r="O176" s="33" t="s">
        <v>114</v>
      </c>
      <c r="P176" s="32">
        <v>9</v>
      </c>
      <c r="Q176" s="19">
        <v>45541</v>
      </c>
      <c r="R176" s="32">
        <v>6</v>
      </c>
      <c r="S176" s="34">
        <v>8256.1200000000008</v>
      </c>
      <c r="T176" s="34">
        <v>0</v>
      </c>
      <c r="U176" s="34">
        <v>0</v>
      </c>
      <c r="V176" s="70">
        <f t="shared" si="27"/>
        <v>8256.1200000000008</v>
      </c>
      <c r="W176" s="19">
        <f>IF(Y176&lt;&gt;"Liquidação Cancelada",VLOOKUP(B176,'BASE DE DADOS OPS'!$B$5:$Q$9635,11,FALSE),"Liquidação Cancelada")</f>
        <v>45545</v>
      </c>
      <c r="X176" s="36">
        <f t="shared" si="28"/>
        <v>2</v>
      </c>
      <c r="Y176" s="32">
        <f>VLOOKUP(A176,'BASE DE DADOS OPS'!$A$5:$Q$9635,13,FALSE)</f>
        <v>5498</v>
      </c>
      <c r="Z176" s="4">
        <f>IF(Y176&lt;&gt;"Liquidação Cancelada",VLOOKUP(B176,'BASE DE DADOS OPS'!$B$5:$Q$9635,13,FALSE),"Liquidação Cancelada")</f>
        <v>8256.1200000000008</v>
      </c>
      <c r="AA176" s="4">
        <f>IF(Y176&lt;&gt;"Liquidação Cancelada",VLOOKUP(B176,'BASE DE DADOS OPS'!$B$5:$Q$9635,15,FALSE),"Liquidação Cancelada")</f>
        <v>396.29</v>
      </c>
      <c r="AB176" s="4">
        <f>IF(Y176&lt;&gt;"Liquidação Cancelada",VLOOKUP(B176,'BASE DE DADOS OPS'!$B$5:$Q$9635,14,FALSE),"Liquidação Cancelada")</f>
        <v>7859.83</v>
      </c>
      <c r="AC176" s="4">
        <f t="shared" si="29"/>
        <v>7859.8300000000008</v>
      </c>
      <c r="AD176" s="3">
        <f t="shared" si="30"/>
        <v>-9.0949470177292824E-13</v>
      </c>
      <c r="AE176" s="60"/>
    </row>
    <row r="177" spans="1:31" s="61" customFormat="1" ht="24.95" customHeight="1" x14ac:dyDescent="0.2">
      <c r="A177" s="53" t="str">
        <f t="shared" si="22"/>
        <v>1441|1440011|288|2024|81243735000148|4002|10251,6</v>
      </c>
      <c r="B177" s="53" t="str">
        <f t="shared" si="23"/>
        <v>1441|1440011|288|2024|5562</v>
      </c>
      <c r="C177" s="59" t="str">
        <f t="shared" si="24"/>
        <v>1440011|5562</v>
      </c>
      <c r="D177" s="32">
        <v>1441</v>
      </c>
      <c r="E177" s="32">
        <v>1440011</v>
      </c>
      <c r="F177" s="73" t="str">
        <f t="shared" si="25"/>
        <v>288/2024</v>
      </c>
      <c r="G177" s="32">
        <v>288</v>
      </c>
      <c r="H177" s="32">
        <v>2024</v>
      </c>
      <c r="I177" s="73" t="str">
        <f t="shared" si="26"/>
        <v>10.1</v>
      </c>
      <c r="J177" s="32">
        <v>10</v>
      </c>
      <c r="K177" s="32">
        <v>1</v>
      </c>
      <c r="L177" s="32">
        <v>81243735000148</v>
      </c>
      <c r="M177" s="33" t="s">
        <v>273</v>
      </c>
      <c r="N177" s="32">
        <v>4002</v>
      </c>
      <c r="O177" s="33" t="s">
        <v>112</v>
      </c>
      <c r="P177" s="32">
        <v>9</v>
      </c>
      <c r="Q177" s="19">
        <v>45545</v>
      </c>
      <c r="R177" s="32">
        <v>2</v>
      </c>
      <c r="S177" s="34">
        <v>10251.6</v>
      </c>
      <c r="T177" s="34">
        <v>0</v>
      </c>
      <c r="U177" s="34">
        <v>0</v>
      </c>
      <c r="V177" s="70">
        <f t="shared" si="27"/>
        <v>10251.6</v>
      </c>
      <c r="W177" s="19">
        <f>IF(Y177&lt;&gt;"Liquidação Cancelada",VLOOKUP(B177,'BASE DE DADOS OPS'!$B$5:$Q$9635,11,FALSE),"Liquidação Cancelada")</f>
        <v>45546</v>
      </c>
      <c r="X177" s="36">
        <f t="shared" si="28"/>
        <v>1</v>
      </c>
      <c r="Y177" s="32">
        <f>VLOOKUP(A177,'BASE DE DADOS OPS'!$A$5:$Q$9635,13,FALSE)</f>
        <v>5562</v>
      </c>
      <c r="Z177" s="4">
        <f>IF(Y177&lt;&gt;"Liquidação Cancelada",VLOOKUP(B177,'BASE DE DADOS OPS'!$B$5:$Q$9635,13,FALSE),"Liquidação Cancelada")</f>
        <v>10251.6</v>
      </c>
      <c r="AA177" s="4">
        <f>IF(Y177&lt;&gt;"Liquidação Cancelada",VLOOKUP(B177,'BASE DE DADOS OPS'!$B$5:$Q$9635,15,FALSE),"Liquidação Cancelada")</f>
        <v>492.08</v>
      </c>
      <c r="AB177" s="4">
        <f>IF(Y177&lt;&gt;"Liquidação Cancelada",VLOOKUP(B177,'BASE DE DADOS OPS'!$B$5:$Q$9635,14,FALSE),"Liquidação Cancelada")</f>
        <v>9759.52</v>
      </c>
      <c r="AC177" s="4">
        <f t="shared" si="29"/>
        <v>9759.52</v>
      </c>
      <c r="AD177" s="3">
        <f t="shared" si="30"/>
        <v>0</v>
      </c>
      <c r="AE177" s="60"/>
    </row>
    <row r="178" spans="1:31" s="61" customFormat="1" ht="24.95" customHeight="1" x14ac:dyDescent="0.2">
      <c r="A178" s="53" t="str">
        <f t="shared" si="22"/>
        <v>1441|1440011|305|2024|5845088000166|3920|29000</v>
      </c>
      <c r="B178" s="53" t="str">
        <f t="shared" si="23"/>
        <v>1441|1440011|305|2024|5510</v>
      </c>
      <c r="C178" s="59" t="str">
        <f t="shared" si="24"/>
        <v>1440011|5510</v>
      </c>
      <c r="D178" s="32">
        <v>1441</v>
      </c>
      <c r="E178" s="32">
        <v>1440011</v>
      </c>
      <c r="F178" s="73" t="str">
        <f t="shared" si="25"/>
        <v>305/2024</v>
      </c>
      <c r="G178" s="32">
        <v>305</v>
      </c>
      <c r="H178" s="32">
        <v>2024</v>
      </c>
      <c r="I178" s="73" t="str">
        <f t="shared" si="26"/>
        <v>10.1</v>
      </c>
      <c r="J178" s="32">
        <v>10</v>
      </c>
      <c r="K178" s="32">
        <v>1</v>
      </c>
      <c r="L178" s="32">
        <v>5845088000166</v>
      </c>
      <c r="M178" s="33" t="s">
        <v>274</v>
      </c>
      <c r="N178" s="32">
        <v>3920</v>
      </c>
      <c r="O178" s="33" t="s">
        <v>114</v>
      </c>
      <c r="P178" s="32">
        <v>9</v>
      </c>
      <c r="Q178" s="19">
        <v>45540</v>
      </c>
      <c r="R178" s="32">
        <v>4</v>
      </c>
      <c r="S178" s="34">
        <v>29000</v>
      </c>
      <c r="T178" s="79">
        <v>0</v>
      </c>
      <c r="U178" s="34">
        <v>0</v>
      </c>
      <c r="V178" s="70">
        <f t="shared" si="27"/>
        <v>29000</v>
      </c>
      <c r="W178" s="19">
        <f>IF(Y178&lt;&gt;"Liquidação Cancelada",VLOOKUP(B178,'BASE DE DADOS OPS'!$B$5:$Q$9635,11,FALSE),"Liquidação Cancelada")</f>
        <v>45545</v>
      </c>
      <c r="X178" s="36">
        <f t="shared" si="28"/>
        <v>3</v>
      </c>
      <c r="Y178" s="32">
        <f>VLOOKUP(A178,'BASE DE DADOS OPS'!$A$5:$Q$9635,13,FALSE)</f>
        <v>5510</v>
      </c>
      <c r="Z178" s="4">
        <f>IF(Y178&lt;&gt;"Liquidação Cancelada",VLOOKUP(B178,'BASE DE DADOS OPS'!$B$5:$Q$9635,13,FALSE),"Liquidação Cancelada")</f>
        <v>29000</v>
      </c>
      <c r="AA178" s="4">
        <f>IF(Y178&lt;&gt;"Liquidação Cancelada",VLOOKUP(B178,'BASE DE DADOS OPS'!$B$5:$Q$9635,15,FALSE),"Liquidação Cancelada")</f>
        <v>1006.36</v>
      </c>
      <c r="AB178" s="4">
        <f>IF(Y178&lt;&gt;"Liquidação Cancelada",VLOOKUP(B178,'BASE DE DADOS OPS'!$B$5:$Q$9635,14,FALSE),"Liquidação Cancelada")</f>
        <v>27993.64</v>
      </c>
      <c r="AC178" s="4">
        <f t="shared" si="29"/>
        <v>27993.64</v>
      </c>
      <c r="AD178" s="3">
        <f t="shared" si="30"/>
        <v>0</v>
      </c>
      <c r="AE178" s="60"/>
    </row>
    <row r="179" spans="1:31" s="61" customFormat="1" ht="24.95" customHeight="1" x14ac:dyDescent="0.2">
      <c r="A179" s="53" t="str">
        <f t="shared" si="22"/>
        <v>1441|1440011|308|2024|45347438000189|3920|15000</v>
      </c>
      <c r="B179" s="53" t="str">
        <f t="shared" si="23"/>
        <v>1441|1440011|308|2024|5583</v>
      </c>
      <c r="C179" s="59" t="str">
        <f t="shared" si="24"/>
        <v>1440011|5583</v>
      </c>
      <c r="D179" s="32">
        <v>1441</v>
      </c>
      <c r="E179" s="32">
        <v>1440011</v>
      </c>
      <c r="F179" s="73" t="str">
        <f t="shared" si="25"/>
        <v>308/2024</v>
      </c>
      <c r="G179" s="76">
        <v>308</v>
      </c>
      <c r="H179" s="32">
        <v>2024</v>
      </c>
      <c r="I179" s="73" t="str">
        <f t="shared" si="26"/>
        <v>10.1</v>
      </c>
      <c r="J179" s="32">
        <v>10</v>
      </c>
      <c r="K179" s="32">
        <v>1</v>
      </c>
      <c r="L179" s="32">
        <v>45347438000189</v>
      </c>
      <c r="M179" s="33" t="s">
        <v>275</v>
      </c>
      <c r="N179" s="32">
        <v>3920</v>
      </c>
      <c r="O179" s="33" t="s">
        <v>114</v>
      </c>
      <c r="P179" s="32">
        <v>9</v>
      </c>
      <c r="Q179" s="19">
        <v>45540</v>
      </c>
      <c r="R179" s="32">
        <v>4</v>
      </c>
      <c r="S179" s="34">
        <v>15000</v>
      </c>
      <c r="T179" s="34">
        <v>0</v>
      </c>
      <c r="U179" s="34">
        <v>0</v>
      </c>
      <c r="V179" s="70">
        <f t="shared" si="27"/>
        <v>15000</v>
      </c>
      <c r="W179" s="19">
        <f>IF(Y179&lt;&gt;"Liquidação Cancelada",VLOOKUP(B179,'BASE DE DADOS OPS'!$B$5:$Q$9635,11,FALSE),"Liquidação Cancelada")</f>
        <v>45547</v>
      </c>
      <c r="X179" s="36">
        <f t="shared" si="28"/>
        <v>5</v>
      </c>
      <c r="Y179" s="32">
        <f>VLOOKUP(A179,'BASE DE DADOS OPS'!$A$5:$Q$9635,13,FALSE)</f>
        <v>5583</v>
      </c>
      <c r="Z179" s="4">
        <f>IF(Y179&lt;&gt;"Liquidação Cancelada",VLOOKUP(B179,'BASE DE DADOS OPS'!$B$5:$Q$9635,13,FALSE),"Liquidação Cancelada")</f>
        <v>15000</v>
      </c>
      <c r="AA179" s="4">
        <f>IF(Y179&lt;&gt;"Liquidação Cancelada",VLOOKUP(B179,'BASE DE DADOS OPS'!$B$5:$Q$9635,15,FALSE),"Liquidação Cancelada")</f>
        <v>720</v>
      </c>
      <c r="AB179" s="4">
        <f>IF(Y179&lt;&gt;"Liquidação Cancelada",VLOOKUP(B179,'BASE DE DADOS OPS'!$B$5:$Q$9635,14,FALSE),"Liquidação Cancelada")</f>
        <v>14280</v>
      </c>
      <c r="AC179" s="4">
        <f t="shared" si="29"/>
        <v>14280</v>
      </c>
      <c r="AD179" s="3">
        <f t="shared" si="30"/>
        <v>0</v>
      </c>
      <c r="AE179" s="60"/>
    </row>
    <row r="180" spans="1:31" s="61" customFormat="1" ht="24.95" customHeight="1" x14ac:dyDescent="0.2">
      <c r="A180" s="53" t="str">
        <f t="shared" si="22"/>
        <v>1441|1440011|310|2024|31355960606|3611|3560</v>
      </c>
      <c r="B180" s="53" t="str">
        <f t="shared" si="23"/>
        <v>1441|1440011|310|2024|5595</v>
      </c>
      <c r="C180" s="59" t="str">
        <f t="shared" si="24"/>
        <v>1440011|5595</v>
      </c>
      <c r="D180" s="32">
        <v>1441</v>
      </c>
      <c r="E180" s="32">
        <v>1440011</v>
      </c>
      <c r="F180" s="73" t="str">
        <f t="shared" si="25"/>
        <v>310/2024</v>
      </c>
      <c r="G180" s="32">
        <v>310</v>
      </c>
      <c r="H180" s="32">
        <v>2024</v>
      </c>
      <c r="I180" s="73" t="str">
        <f t="shared" si="26"/>
        <v>10.1</v>
      </c>
      <c r="J180" s="32">
        <v>10</v>
      </c>
      <c r="K180" s="32">
        <v>1</v>
      </c>
      <c r="L180" s="32">
        <v>31355960606</v>
      </c>
      <c r="M180" s="33" t="s">
        <v>276</v>
      </c>
      <c r="N180" s="32">
        <v>3611</v>
      </c>
      <c r="O180" s="33" t="s">
        <v>114</v>
      </c>
      <c r="P180" s="32">
        <v>9</v>
      </c>
      <c r="Q180" s="19">
        <v>45541</v>
      </c>
      <c r="R180" s="32">
        <v>4</v>
      </c>
      <c r="S180" s="34">
        <v>3560</v>
      </c>
      <c r="T180" s="34">
        <v>0</v>
      </c>
      <c r="U180" s="34">
        <v>0</v>
      </c>
      <c r="V180" s="70">
        <f t="shared" si="27"/>
        <v>3560</v>
      </c>
      <c r="W180" s="19">
        <f>IF(Y180&lt;&gt;"Liquidação Cancelada",VLOOKUP(B180,'BASE DE DADOS OPS'!$B$5:$Q$9635,11,FALSE),"Liquidação Cancelada")</f>
        <v>45547</v>
      </c>
      <c r="X180" s="36">
        <f t="shared" si="28"/>
        <v>4</v>
      </c>
      <c r="Y180" s="32">
        <f>VLOOKUP(A180,'BASE DE DADOS OPS'!$A$5:$Q$9635,13,FALSE)</f>
        <v>5595</v>
      </c>
      <c r="Z180" s="4">
        <f>IF(Y180&lt;&gt;"Liquidação Cancelada",VLOOKUP(B180,'BASE DE DADOS OPS'!$B$5:$Q$9635,13,FALSE),"Liquidação Cancelada")</f>
        <v>3560</v>
      </c>
      <c r="AA180" s="4">
        <f>IF(Y180&lt;&gt;"Liquidação Cancelada",VLOOKUP(B180,'BASE DE DADOS OPS'!$B$5:$Q$9635,15,FALSE),"Liquidação Cancelada")</f>
        <v>67.84</v>
      </c>
      <c r="AB180" s="4">
        <f>IF(Y180&lt;&gt;"Liquidação Cancelada",VLOOKUP(B180,'BASE DE DADOS OPS'!$B$5:$Q$9635,14,FALSE),"Liquidação Cancelada")</f>
        <v>3492.16</v>
      </c>
      <c r="AC180" s="4">
        <f t="shared" si="29"/>
        <v>3492.16</v>
      </c>
      <c r="AD180" s="3">
        <f t="shared" si="30"/>
        <v>0</v>
      </c>
      <c r="AE180" s="60"/>
    </row>
    <row r="181" spans="1:31" s="61" customFormat="1" ht="24.95" customHeight="1" x14ac:dyDescent="0.2">
      <c r="A181" s="53" t="str">
        <f t="shared" si="22"/>
        <v>1441|1440011|330|2024|21103315000134|3903|10251,1</v>
      </c>
      <c r="B181" s="53" t="str">
        <f t="shared" si="23"/>
        <v>1441|1440011|330|2024|5807</v>
      </c>
      <c r="C181" s="59" t="str">
        <f t="shared" si="24"/>
        <v>1440011|5807</v>
      </c>
      <c r="D181" s="32">
        <v>1441</v>
      </c>
      <c r="E181" s="32">
        <v>1440011</v>
      </c>
      <c r="F181" s="73" t="str">
        <f t="shared" si="25"/>
        <v>330/2024</v>
      </c>
      <c r="G181" s="32">
        <v>330</v>
      </c>
      <c r="H181" s="32">
        <v>2024</v>
      </c>
      <c r="I181" s="73" t="str">
        <f t="shared" si="26"/>
        <v>10.1</v>
      </c>
      <c r="J181" s="32">
        <v>10</v>
      </c>
      <c r="K181" s="32">
        <v>1</v>
      </c>
      <c r="L181" s="32">
        <v>21103315000134</v>
      </c>
      <c r="M181" s="33" t="s">
        <v>277</v>
      </c>
      <c r="N181" s="32">
        <v>3903</v>
      </c>
      <c r="O181" s="33" t="s">
        <v>61</v>
      </c>
      <c r="P181" s="32">
        <v>9</v>
      </c>
      <c r="Q181" s="19">
        <v>45546</v>
      </c>
      <c r="R181" s="32">
        <v>3</v>
      </c>
      <c r="S181" s="34">
        <v>10251.1</v>
      </c>
      <c r="T181" s="34">
        <v>0</v>
      </c>
      <c r="U181" s="34">
        <v>0</v>
      </c>
      <c r="V181" s="70">
        <f t="shared" si="27"/>
        <v>10251.1</v>
      </c>
      <c r="W181" s="19">
        <f>IF(Y181&lt;&gt;"Liquidação Cancelada",VLOOKUP(B181,'BASE DE DADOS OPS'!$B$5:$Q$9635,11,FALSE),"Liquidação Cancelada")</f>
        <v>45553</v>
      </c>
      <c r="X181" s="36">
        <f t="shared" si="28"/>
        <v>5</v>
      </c>
      <c r="Y181" s="32">
        <f>VLOOKUP(A181,'BASE DE DADOS OPS'!$A$5:$Q$9635,13,FALSE)</f>
        <v>5807</v>
      </c>
      <c r="Z181" s="4">
        <f>IF(Y181&lt;&gt;"Liquidação Cancelada",VLOOKUP(B181,'BASE DE DADOS OPS'!$B$5:$Q$9635,13,FALSE),"Liquidação Cancelada")</f>
        <v>10251.1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10251.1</v>
      </c>
      <c r="AC181" s="4">
        <f t="shared" si="29"/>
        <v>10251.1</v>
      </c>
      <c r="AD181" s="3">
        <f t="shared" si="30"/>
        <v>0</v>
      </c>
      <c r="AE181" s="60"/>
    </row>
    <row r="182" spans="1:31" s="61" customFormat="1" ht="24.95" customHeight="1" x14ac:dyDescent="0.2">
      <c r="A182" s="53" t="str">
        <f t="shared" si="22"/>
        <v>1441|1440011|331|2024|1554285000175|4002|1141,8</v>
      </c>
      <c r="B182" s="53" t="str">
        <f t="shared" si="23"/>
        <v>1441|1440011|331|2024|5889</v>
      </c>
      <c r="C182" s="59" t="str">
        <f t="shared" si="24"/>
        <v>1440011|5889</v>
      </c>
      <c r="D182" s="32">
        <v>1441</v>
      </c>
      <c r="E182" s="32">
        <v>1440011</v>
      </c>
      <c r="F182" s="73" t="str">
        <f t="shared" si="25"/>
        <v>331/2024</v>
      </c>
      <c r="G182" s="32">
        <v>331</v>
      </c>
      <c r="H182" s="32">
        <v>2024</v>
      </c>
      <c r="I182" s="73" t="str">
        <f t="shared" si="26"/>
        <v>10.1</v>
      </c>
      <c r="J182" s="32">
        <v>10</v>
      </c>
      <c r="K182" s="32">
        <v>1</v>
      </c>
      <c r="L182" s="32">
        <v>1554285000175</v>
      </c>
      <c r="M182" s="33" t="s">
        <v>278</v>
      </c>
      <c r="N182" s="32">
        <v>4002</v>
      </c>
      <c r="O182" s="33" t="s">
        <v>112</v>
      </c>
      <c r="P182" s="32">
        <v>9</v>
      </c>
      <c r="Q182" s="19">
        <v>45553</v>
      </c>
      <c r="R182" s="32">
        <v>1</v>
      </c>
      <c r="S182" s="34">
        <v>1141.8</v>
      </c>
      <c r="T182" s="79">
        <v>0</v>
      </c>
      <c r="U182" s="34">
        <v>0</v>
      </c>
      <c r="V182" s="70">
        <f t="shared" si="27"/>
        <v>1141.8</v>
      </c>
      <c r="W182" s="19">
        <f>IF(Y182&lt;&gt;"Liquidação Cancelada",VLOOKUP(B182,'BASE DE DADOS OPS'!$B$5:$Q$9635,11,FALSE),"Liquidação Cancelada")</f>
        <v>45555</v>
      </c>
      <c r="X182" s="36">
        <f t="shared" si="28"/>
        <v>2</v>
      </c>
      <c r="Y182" s="32">
        <v>5889</v>
      </c>
      <c r="Z182" s="4">
        <f>IF(Y182&lt;&gt;"Liquidação Cancelada",VLOOKUP(B182,'BASE DE DADOS OPS'!$B$5:$Q$9635,13,FALSE),"Liquidação Cancelada")</f>
        <v>1141.8</v>
      </c>
      <c r="AA182" s="4">
        <f>IF(Y182&lt;&gt;"Liquidação Cancelada",VLOOKUP(B182,'BASE DE DADOS OPS'!$B$5:$Q$9635,15,FALSE),"Liquidação Cancelada")</f>
        <v>53.3</v>
      </c>
      <c r="AB182" s="4">
        <f>IF(Y182&lt;&gt;"Liquidação Cancelada",VLOOKUP(B182,'BASE DE DADOS OPS'!$B$5:$Q$9635,14,FALSE),"Liquidação Cancelada")</f>
        <v>1088.5</v>
      </c>
      <c r="AC182" s="4">
        <f t="shared" si="29"/>
        <v>1088.5</v>
      </c>
      <c r="AD182" s="3">
        <f t="shared" si="30"/>
        <v>0</v>
      </c>
      <c r="AE182" s="60"/>
    </row>
    <row r="183" spans="1:31" s="61" customFormat="1" ht="24.95" customHeight="1" x14ac:dyDescent="0.2">
      <c r="A183" s="53" t="str">
        <f t="shared" si="22"/>
        <v>1441|1440011|335|2024|4450881680|3611|7300</v>
      </c>
      <c r="B183" s="53" t="str">
        <f t="shared" si="23"/>
        <v>1441|1440011|335|2024|5607</v>
      </c>
      <c r="C183" s="59" t="str">
        <f t="shared" si="24"/>
        <v>1440011|5607</v>
      </c>
      <c r="D183" s="32">
        <v>1441</v>
      </c>
      <c r="E183" s="32">
        <v>1440011</v>
      </c>
      <c r="F183" s="73" t="str">
        <f t="shared" si="25"/>
        <v>335/2024</v>
      </c>
      <c r="G183" s="32">
        <v>335</v>
      </c>
      <c r="H183" s="32">
        <v>2024</v>
      </c>
      <c r="I183" s="73" t="str">
        <f t="shared" si="26"/>
        <v>10.1</v>
      </c>
      <c r="J183" s="32">
        <v>10</v>
      </c>
      <c r="K183" s="32">
        <v>1</v>
      </c>
      <c r="L183" s="32">
        <v>4450881680</v>
      </c>
      <c r="M183" s="33" t="s">
        <v>279</v>
      </c>
      <c r="N183" s="32">
        <v>3611</v>
      </c>
      <c r="O183" s="33" t="s">
        <v>114</v>
      </c>
      <c r="P183" s="32">
        <v>9</v>
      </c>
      <c r="Q183" s="19">
        <v>45540</v>
      </c>
      <c r="R183" s="32">
        <v>3</v>
      </c>
      <c r="S183" s="34">
        <v>7300</v>
      </c>
      <c r="T183" s="34">
        <v>0</v>
      </c>
      <c r="U183" s="34">
        <v>0</v>
      </c>
      <c r="V183" s="70">
        <f t="shared" si="27"/>
        <v>7300</v>
      </c>
      <c r="W183" s="19">
        <f>IF(Y183&lt;&gt;"Liquidação Cancelada",VLOOKUP(B183,'BASE DE DADOS OPS'!$B$5:$Q$9635,11,FALSE),"Liquidação Cancelada")</f>
        <v>45547</v>
      </c>
      <c r="X183" s="36">
        <f t="shared" si="28"/>
        <v>5</v>
      </c>
      <c r="Y183" s="32">
        <f>VLOOKUP(A183,'BASE DE DADOS OPS'!$A$5:$Q$9635,13,FALSE)</f>
        <v>5607</v>
      </c>
      <c r="Z183" s="4">
        <f>IF(Y183&lt;&gt;"Liquidação Cancelada",VLOOKUP(B183,'BASE DE DADOS OPS'!$B$5:$Q$9635,13,FALSE),"Liquidação Cancelada")</f>
        <v>7300</v>
      </c>
      <c r="AA183" s="4">
        <f>IF(Y183&lt;&gt;"Liquidação Cancelada",VLOOKUP(B183,'BASE DE DADOS OPS'!$B$5:$Q$9635,15,FALSE),"Liquidação Cancelada")</f>
        <v>956.18</v>
      </c>
      <c r="AB183" s="4">
        <f>IF(Y183&lt;&gt;"Liquidação Cancelada",VLOOKUP(B183,'BASE DE DADOS OPS'!$B$5:$Q$9635,14,FALSE),"Liquidação Cancelada")</f>
        <v>6343.82</v>
      </c>
      <c r="AC183" s="4">
        <f t="shared" si="29"/>
        <v>6343.82</v>
      </c>
      <c r="AD183" s="3">
        <f t="shared" si="30"/>
        <v>0</v>
      </c>
      <c r="AE183" s="60"/>
    </row>
    <row r="184" spans="1:31" s="61" customFormat="1" ht="24.95" customHeight="1" x14ac:dyDescent="0.2">
      <c r="A184" s="53" t="str">
        <f t="shared" ref="A184:A208" si="31">D184&amp;"|"&amp;E184&amp;"|"&amp;G184&amp;"|"&amp;H184&amp;"|"&amp;L184&amp;"|"&amp;N184&amp;"|"&amp;V184</f>
        <v>1441|1440011|337|2024|12723002000198|3920|4000</v>
      </c>
      <c r="B184" s="53" t="str">
        <f t="shared" ref="B184:B208" si="32">D184&amp;"|"&amp;E184&amp;"|"&amp;G184&amp;"|"&amp;H184&amp;"|"&amp;Y184</f>
        <v>1441|1440011|337|2024|5485</v>
      </c>
      <c r="C184" s="59" t="str">
        <f t="shared" ref="C184:C208" si="33">E184&amp;"|"&amp;Y184</f>
        <v>1440011|5485</v>
      </c>
      <c r="D184" s="32">
        <v>1441</v>
      </c>
      <c r="E184" s="32">
        <v>1440011</v>
      </c>
      <c r="F184" s="73" t="str">
        <f t="shared" si="25"/>
        <v>337/2024</v>
      </c>
      <c r="G184" s="32">
        <v>337</v>
      </c>
      <c r="H184" s="32">
        <v>2024</v>
      </c>
      <c r="I184" s="73" t="str">
        <f t="shared" si="26"/>
        <v>10.1</v>
      </c>
      <c r="J184" s="32">
        <v>10</v>
      </c>
      <c r="K184" s="32">
        <v>1</v>
      </c>
      <c r="L184" s="32">
        <v>12723002000198</v>
      </c>
      <c r="M184" s="33" t="s">
        <v>280</v>
      </c>
      <c r="N184" s="32">
        <v>3920</v>
      </c>
      <c r="O184" s="33" t="s">
        <v>114</v>
      </c>
      <c r="P184" s="32">
        <v>9</v>
      </c>
      <c r="Q184" s="19">
        <v>45541</v>
      </c>
      <c r="R184" s="32">
        <v>3</v>
      </c>
      <c r="S184" s="34">
        <v>4000</v>
      </c>
      <c r="T184" s="79">
        <v>0</v>
      </c>
      <c r="U184" s="34">
        <v>0</v>
      </c>
      <c r="V184" s="70">
        <f t="shared" si="27"/>
        <v>4000</v>
      </c>
      <c r="W184" s="19">
        <f>IF(Y184&lt;&gt;"Liquidação Cancelada",VLOOKUP(B184,'BASE DE DADOS OPS'!$B$5:$Q$9635,11,FALSE),"Liquidação Cancelada")</f>
        <v>45545</v>
      </c>
      <c r="X184" s="36">
        <f t="shared" si="28"/>
        <v>2</v>
      </c>
      <c r="Y184" s="32">
        <f>VLOOKUP(A184,'BASE DE DADOS OPS'!$A$5:$Q$9635,13,FALSE)</f>
        <v>5485</v>
      </c>
      <c r="Z184" s="4">
        <f>IF(Y184&lt;&gt;"Liquidação Cancelada",VLOOKUP(B184,'BASE DE DADOS OPS'!$B$5:$Q$9635,13,FALSE),"Liquidação Cancelada")</f>
        <v>4000</v>
      </c>
      <c r="AA184" s="4">
        <f>IF(Y184&lt;&gt;"Liquidação Cancelada",VLOOKUP(B184,'BASE DE DADOS OPS'!$B$5:$Q$9635,15,FALSE),"Liquidação Cancelada")</f>
        <v>192</v>
      </c>
      <c r="AB184" s="4">
        <f>IF(Y184&lt;&gt;"Liquidação Cancelada",VLOOKUP(B184,'BASE DE DADOS OPS'!$B$5:$Q$9635,14,FALSE),"Liquidação Cancelada")</f>
        <v>3808</v>
      </c>
      <c r="AC184" s="4">
        <f t="shared" si="29"/>
        <v>3808</v>
      </c>
      <c r="AD184" s="3">
        <f t="shared" si="30"/>
        <v>0</v>
      </c>
      <c r="AE184" s="60"/>
    </row>
    <row r="185" spans="1:31" s="61" customFormat="1" ht="24.95" customHeight="1" x14ac:dyDescent="0.2">
      <c r="A185" s="53" t="str">
        <f t="shared" si="31"/>
        <v>1441|1440011|338|2024|82839425653|3611|12000</v>
      </c>
      <c r="B185" s="53" t="str">
        <f t="shared" si="32"/>
        <v>1441|1440011|338|2024|5576</v>
      </c>
      <c r="C185" s="59" t="str">
        <f t="shared" si="33"/>
        <v>1440011|5576</v>
      </c>
      <c r="D185" s="32">
        <v>1441</v>
      </c>
      <c r="E185" s="32">
        <v>1440011</v>
      </c>
      <c r="F185" s="73" t="str">
        <f t="shared" ref="F185:F208" si="34">G185&amp;"/"&amp;H185</f>
        <v>338/2024</v>
      </c>
      <c r="G185" s="32">
        <v>338</v>
      </c>
      <c r="H185" s="32">
        <v>2024</v>
      </c>
      <c r="I185" s="73" t="str">
        <f t="shared" ref="I185:I208" si="35">J185&amp;"."&amp;K185</f>
        <v>10.1</v>
      </c>
      <c r="J185" s="32">
        <v>10</v>
      </c>
      <c r="K185" s="32">
        <v>1</v>
      </c>
      <c r="L185" s="32">
        <v>82839425653</v>
      </c>
      <c r="M185" s="33" t="s">
        <v>281</v>
      </c>
      <c r="N185" s="32">
        <v>3611</v>
      </c>
      <c r="O185" s="33" t="s">
        <v>114</v>
      </c>
      <c r="P185" s="32">
        <v>9</v>
      </c>
      <c r="Q185" s="19">
        <v>45540</v>
      </c>
      <c r="R185" s="32">
        <v>2</v>
      </c>
      <c r="S185" s="34">
        <v>12000</v>
      </c>
      <c r="T185" s="34">
        <v>0</v>
      </c>
      <c r="U185" s="34">
        <v>0</v>
      </c>
      <c r="V185" s="70">
        <f t="shared" si="27"/>
        <v>12000</v>
      </c>
      <c r="W185" s="19">
        <f>IF(Y185&lt;&gt;"Liquidação Cancelada",VLOOKUP(B185,'BASE DE DADOS OPS'!$B$5:$Q$9635,11,FALSE),"Liquidação Cancelada")</f>
        <v>45547</v>
      </c>
      <c r="X185" s="36">
        <f t="shared" si="28"/>
        <v>5</v>
      </c>
      <c r="Y185" s="32">
        <f>VLOOKUP(A185,'BASE DE DADOS OPS'!$A$5:$Q$9635,13,FALSE)</f>
        <v>5576</v>
      </c>
      <c r="Z185" s="4">
        <f>IF(Y185&lt;&gt;"Liquidação Cancelada",VLOOKUP(B185,'BASE DE DADOS OPS'!$B$5:$Q$9635,13,FALSE),"Liquidação Cancelada")</f>
        <v>12000</v>
      </c>
      <c r="AA185" s="4">
        <f>IF(Y185&lt;&gt;"Liquidação Cancelada",VLOOKUP(B185,'BASE DE DADOS OPS'!$B$5:$Q$9635,15,FALSE),"Liquidação Cancelada")</f>
        <v>2248.6799999999998</v>
      </c>
      <c r="AB185" s="4">
        <f>IF(Y185&lt;&gt;"Liquidação Cancelada",VLOOKUP(B185,'BASE DE DADOS OPS'!$B$5:$Q$9635,14,FALSE),"Liquidação Cancelada")</f>
        <v>9751.32</v>
      </c>
      <c r="AC185" s="4">
        <f t="shared" si="29"/>
        <v>9751.32</v>
      </c>
      <c r="AD185" s="3">
        <f t="shared" si="30"/>
        <v>0</v>
      </c>
      <c r="AE185" s="60"/>
    </row>
    <row r="186" spans="1:31" s="61" customFormat="1" ht="24.95" customHeight="1" x14ac:dyDescent="0.2">
      <c r="A186" s="53" t="str">
        <f t="shared" si="31"/>
        <v>1441|1440011|341|2024|2623259000114|3961|0</v>
      </c>
      <c r="B186" s="53" t="str">
        <f t="shared" si="32"/>
        <v>1441|1440011|341|2024|Liquidação Cancelada</v>
      </c>
      <c r="C186" s="59" t="str">
        <f t="shared" si="33"/>
        <v>1440011|Liquidação Cancelada</v>
      </c>
      <c r="D186" s="32">
        <v>1441</v>
      </c>
      <c r="E186" s="32">
        <v>1440011</v>
      </c>
      <c r="F186" s="73" t="str">
        <f t="shared" si="34"/>
        <v>341/2024</v>
      </c>
      <c r="G186" s="32">
        <v>341</v>
      </c>
      <c r="H186" s="32">
        <v>2024</v>
      </c>
      <c r="I186" s="73" t="str">
        <f t="shared" si="35"/>
        <v>10.1</v>
      </c>
      <c r="J186" s="32">
        <v>10</v>
      </c>
      <c r="K186" s="32">
        <v>1</v>
      </c>
      <c r="L186" s="32">
        <v>2623259000114</v>
      </c>
      <c r="M186" s="33" t="s">
        <v>282</v>
      </c>
      <c r="N186" s="32">
        <v>3961</v>
      </c>
      <c r="O186" s="33" t="s">
        <v>108</v>
      </c>
      <c r="P186" s="32">
        <v>9</v>
      </c>
      <c r="Q186" s="19">
        <v>45561</v>
      </c>
      <c r="R186" s="32">
        <v>1</v>
      </c>
      <c r="S186" s="34">
        <v>1664.2</v>
      </c>
      <c r="T186" s="34">
        <v>66.45</v>
      </c>
      <c r="U186" s="34">
        <v>1597.75</v>
      </c>
      <c r="V186" s="70">
        <f t="shared" si="27"/>
        <v>0</v>
      </c>
      <c r="W186" s="19" t="str">
        <f>IF(Y186&lt;&gt;"Liquidação Cancelada",VLOOKUP(B186,'BASE DE DADOS OPS'!$B$5:$Q$9635,11,FALSE),"Liquidação Cancelada")</f>
        <v>Liquidação Cancelada</v>
      </c>
      <c r="X186" s="36" t="str">
        <f t="shared" si="28"/>
        <v>Liquidação Cancelada</v>
      </c>
      <c r="Y186" s="32" t="s">
        <v>486</v>
      </c>
      <c r="Z186" s="4" t="str">
        <f>IF(Y186&lt;&gt;"Liquidação Cancelada",VLOOKUP(B186,'BASE DE DADOS OPS'!$B$5:$Q$9635,13,FALSE),"Liquidação Cancelada")</f>
        <v>Liquidação Cancelada</v>
      </c>
      <c r="AA186" s="4" t="str">
        <f>IF(Y186&lt;&gt;"Liquidação Cancelada",VLOOKUP(B186,'BASE DE DADOS OPS'!$B$5:$Q$9635,15,FALSE),"Liquidação Cancelada")</f>
        <v>Liquidação Cancelada</v>
      </c>
      <c r="AB186" s="4" t="str">
        <f>IF(Y186&lt;&gt;"Liquidação Cancelada",VLOOKUP(B186,'BASE DE DADOS OPS'!$B$5:$Q$9635,14,FALSE),"Liquidação Cancelada")</f>
        <v>Liquidação Cancelada</v>
      </c>
      <c r="AC186" s="4" t="str">
        <f t="shared" si="29"/>
        <v>Liquidação Cancelada</v>
      </c>
      <c r="AD186" s="3" t="str">
        <f t="shared" si="30"/>
        <v>Liquidação Cancelada</v>
      </c>
      <c r="AE186" s="60" t="s">
        <v>490</v>
      </c>
    </row>
    <row r="187" spans="1:31" s="61" customFormat="1" ht="24.95" customHeight="1" x14ac:dyDescent="0.2">
      <c r="A187" s="53" t="str">
        <f t="shared" si="31"/>
        <v>1441|1440011|341|2024|2623259000114|3961|0</v>
      </c>
      <c r="B187" s="53" t="str">
        <f t="shared" si="32"/>
        <v>1441|1440011|341|2024|Liquidação Cancelada</v>
      </c>
      <c r="C187" s="59" t="str">
        <f t="shared" si="33"/>
        <v>1440011|Liquidação Cancelada</v>
      </c>
      <c r="D187" s="32">
        <v>1441</v>
      </c>
      <c r="E187" s="32">
        <v>1440011</v>
      </c>
      <c r="F187" s="73" t="str">
        <f t="shared" si="34"/>
        <v>341/2024</v>
      </c>
      <c r="G187" s="32">
        <v>341</v>
      </c>
      <c r="H187" s="32">
        <v>2024</v>
      </c>
      <c r="I187" s="73" t="str">
        <f t="shared" si="35"/>
        <v>10.1</v>
      </c>
      <c r="J187" s="32">
        <v>10</v>
      </c>
      <c r="K187" s="32">
        <v>1</v>
      </c>
      <c r="L187" s="32">
        <v>2623259000114</v>
      </c>
      <c r="M187" s="33" t="s">
        <v>282</v>
      </c>
      <c r="N187" s="32">
        <v>3961</v>
      </c>
      <c r="O187" s="33" t="s">
        <v>108</v>
      </c>
      <c r="P187" s="32">
        <v>9</v>
      </c>
      <c r="Q187" s="19">
        <v>45561</v>
      </c>
      <c r="R187" s="32">
        <v>2</v>
      </c>
      <c r="S187" s="34">
        <v>485.17</v>
      </c>
      <c r="T187" s="34">
        <v>0</v>
      </c>
      <c r="U187" s="34">
        <v>485.17</v>
      </c>
      <c r="V187" s="70">
        <f t="shared" si="27"/>
        <v>0</v>
      </c>
      <c r="W187" s="19" t="str">
        <f>IF(Y187&lt;&gt;"Liquidação Cancelada",VLOOKUP(B187,'BASE DE DADOS OPS'!$B$5:$Q$9635,11,FALSE),"Liquidação Cancelada")</f>
        <v>Liquidação Cancelada</v>
      </c>
      <c r="X187" s="36" t="str">
        <f t="shared" si="28"/>
        <v>Liquidação Cancelada</v>
      </c>
      <c r="Y187" s="32" t="s">
        <v>486</v>
      </c>
      <c r="Z187" s="4" t="str">
        <f>IF(Y187&lt;&gt;"Liquidação Cancelada",VLOOKUP(B187,'BASE DE DADOS OPS'!$B$5:$Q$9635,13,FALSE),"Liquidação Cancelada")</f>
        <v>Liquidação Cancelada</v>
      </c>
      <c r="AA187" s="4" t="str">
        <f>IF(Y187&lt;&gt;"Liquidação Cancelada",VLOOKUP(B187,'BASE DE DADOS OPS'!$B$5:$Q$9635,15,FALSE),"Liquidação Cancelada")</f>
        <v>Liquidação Cancelada</v>
      </c>
      <c r="AB187" s="4" t="str">
        <f>IF(Y187&lt;&gt;"Liquidação Cancelada",VLOOKUP(B187,'BASE DE DADOS OPS'!$B$5:$Q$9635,14,FALSE),"Liquidação Cancelada")</f>
        <v>Liquidação Cancelada</v>
      </c>
      <c r="AC187" s="4" t="str">
        <f t="shared" si="29"/>
        <v>Liquidação Cancelada</v>
      </c>
      <c r="AD187" s="3" t="str">
        <f t="shared" si="30"/>
        <v>Liquidação Cancelada</v>
      </c>
      <c r="AE187" s="60" t="s">
        <v>490</v>
      </c>
    </row>
    <row r="188" spans="1:31" s="61" customFormat="1" ht="24.95" customHeight="1" x14ac:dyDescent="0.2">
      <c r="A188" s="53" t="str">
        <f t="shared" si="31"/>
        <v>1441|1440011|341|2024|2623259000114|3961|0</v>
      </c>
      <c r="B188" s="53" t="str">
        <f t="shared" si="32"/>
        <v>1441|1440011|341|2024|Liquidação Cancelada</v>
      </c>
      <c r="C188" s="59" t="str">
        <f t="shared" si="33"/>
        <v>1440011|Liquidação Cancelada</v>
      </c>
      <c r="D188" s="32">
        <v>1441</v>
      </c>
      <c r="E188" s="32">
        <v>1440011</v>
      </c>
      <c r="F188" s="73" t="str">
        <f t="shared" si="34"/>
        <v>341/2024</v>
      </c>
      <c r="G188" s="32">
        <v>341</v>
      </c>
      <c r="H188" s="32">
        <v>2024</v>
      </c>
      <c r="I188" s="73" t="str">
        <f t="shared" si="35"/>
        <v>10.1</v>
      </c>
      <c r="J188" s="32">
        <v>10</v>
      </c>
      <c r="K188" s="32">
        <v>1</v>
      </c>
      <c r="L188" s="32">
        <v>2623259000114</v>
      </c>
      <c r="M188" s="33" t="s">
        <v>282</v>
      </c>
      <c r="N188" s="32">
        <v>3961</v>
      </c>
      <c r="O188" s="33" t="s">
        <v>108</v>
      </c>
      <c r="P188" s="32">
        <v>9</v>
      </c>
      <c r="Q188" s="19">
        <v>45562</v>
      </c>
      <c r="R188" s="32">
        <v>3</v>
      </c>
      <c r="S188" s="34">
        <v>367.68</v>
      </c>
      <c r="T188" s="34">
        <v>0</v>
      </c>
      <c r="U188" s="34">
        <v>367.68</v>
      </c>
      <c r="V188" s="70">
        <f t="shared" si="27"/>
        <v>0</v>
      </c>
      <c r="W188" s="19" t="str">
        <f>IF(Y188&lt;&gt;"Liquidação Cancelada",VLOOKUP(B188,'BASE DE DADOS OPS'!$B$5:$Q$9635,11,FALSE),"Liquidação Cancelada")</f>
        <v>Liquidação Cancelada</v>
      </c>
      <c r="X188" s="36" t="str">
        <f t="shared" si="28"/>
        <v>Liquidação Cancelada</v>
      </c>
      <c r="Y188" s="32" t="s">
        <v>486</v>
      </c>
      <c r="Z188" s="4" t="str">
        <f>IF(Y188&lt;&gt;"Liquidação Cancelada",VLOOKUP(B188,'BASE DE DADOS OPS'!$B$5:$Q$9635,13,FALSE),"Liquidação Cancelada")</f>
        <v>Liquidação Cancelada</v>
      </c>
      <c r="AA188" s="4" t="str">
        <f>IF(Y188&lt;&gt;"Liquidação Cancelada",VLOOKUP(B188,'BASE DE DADOS OPS'!$B$5:$Q$9635,15,FALSE),"Liquidação Cancelada")</f>
        <v>Liquidação Cancelada</v>
      </c>
      <c r="AB188" s="4" t="str">
        <f>IF(Y188&lt;&gt;"Liquidação Cancelada",VLOOKUP(B188,'BASE DE DADOS OPS'!$B$5:$Q$9635,14,FALSE),"Liquidação Cancelada")</f>
        <v>Liquidação Cancelada</v>
      </c>
      <c r="AC188" s="4" t="str">
        <f t="shared" si="29"/>
        <v>Liquidação Cancelada</v>
      </c>
      <c r="AD188" s="3" t="str">
        <f t="shared" si="30"/>
        <v>Liquidação Cancelada</v>
      </c>
      <c r="AE188" s="60" t="s">
        <v>490</v>
      </c>
    </row>
    <row r="189" spans="1:31" s="61" customFormat="1" ht="24.95" customHeight="1" x14ac:dyDescent="0.2">
      <c r="A189" s="53" t="str">
        <f t="shared" si="31"/>
        <v>1441|1440011|341|2024|2623259000114|3961|1620,27</v>
      </c>
      <c r="B189" s="53" t="str">
        <f t="shared" si="32"/>
        <v>1441|1440011|341|2024|6023</v>
      </c>
      <c r="C189" s="59" t="str">
        <f t="shared" si="33"/>
        <v>1440011|6023</v>
      </c>
      <c r="D189" s="32">
        <v>1441</v>
      </c>
      <c r="E189" s="32">
        <v>1440011</v>
      </c>
      <c r="F189" s="73" t="str">
        <f t="shared" si="34"/>
        <v>341/2024</v>
      </c>
      <c r="G189" s="32">
        <v>341</v>
      </c>
      <c r="H189" s="32">
        <v>2024</v>
      </c>
      <c r="I189" s="73" t="str">
        <f t="shared" si="35"/>
        <v>10.1</v>
      </c>
      <c r="J189" s="32">
        <v>10</v>
      </c>
      <c r="K189" s="32">
        <v>1</v>
      </c>
      <c r="L189" s="32">
        <v>2623259000114</v>
      </c>
      <c r="M189" s="33" t="s">
        <v>282</v>
      </c>
      <c r="N189" s="32">
        <v>3961</v>
      </c>
      <c r="O189" s="33" t="s">
        <v>108</v>
      </c>
      <c r="P189" s="32">
        <v>9</v>
      </c>
      <c r="Q189" s="19">
        <v>45562</v>
      </c>
      <c r="R189" s="32">
        <v>4</v>
      </c>
      <c r="S189" s="34">
        <v>1664.2</v>
      </c>
      <c r="T189" s="34">
        <v>43.93</v>
      </c>
      <c r="U189" s="34">
        <v>0</v>
      </c>
      <c r="V189" s="70">
        <f t="shared" si="27"/>
        <v>1620.27</v>
      </c>
      <c r="W189" s="19">
        <f>IF(Y189&lt;&gt;"Liquidação Cancelada",VLOOKUP(B189,'BASE DE DADOS OPS'!$B$5:$Q$9635,11,FALSE),"Liquidação Cancelada")</f>
        <v>45565</v>
      </c>
      <c r="X189" s="36">
        <f t="shared" si="28"/>
        <v>1</v>
      </c>
      <c r="Y189" s="32">
        <f>VLOOKUP(A189,'BASE DE DADOS OPS'!$A$5:$Q$9635,13,FALSE)</f>
        <v>6023</v>
      </c>
      <c r="Z189" s="4">
        <f>IF(Y189&lt;&gt;"Liquidação Cancelada",VLOOKUP(B189,'BASE DE DADOS OPS'!$B$5:$Q$9635,13,FALSE),"Liquidação Cancelada")</f>
        <v>1620.27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1620.27</v>
      </c>
      <c r="AC189" s="4">
        <f t="shared" si="29"/>
        <v>1620.27</v>
      </c>
      <c r="AD189" s="3">
        <f t="shared" si="30"/>
        <v>0</v>
      </c>
      <c r="AE189" s="60"/>
    </row>
    <row r="190" spans="1:31" s="61" customFormat="1" ht="24.95" customHeight="1" x14ac:dyDescent="0.2">
      <c r="A190" s="53" t="str">
        <f t="shared" si="31"/>
        <v>1441|1440011|341|2024|2623259000114|3961|472,36</v>
      </c>
      <c r="B190" s="53" t="str">
        <f t="shared" si="32"/>
        <v>1441|1440011|341|2024|6024</v>
      </c>
      <c r="C190" s="59" t="str">
        <f t="shared" si="33"/>
        <v>1440011|6024</v>
      </c>
      <c r="D190" s="32">
        <v>1441</v>
      </c>
      <c r="E190" s="32">
        <v>1440011</v>
      </c>
      <c r="F190" s="73" t="str">
        <f t="shared" si="34"/>
        <v>341/2024</v>
      </c>
      <c r="G190" s="32">
        <v>341</v>
      </c>
      <c r="H190" s="32">
        <v>2024</v>
      </c>
      <c r="I190" s="73" t="str">
        <f t="shared" si="35"/>
        <v>10.1</v>
      </c>
      <c r="J190" s="32">
        <v>10</v>
      </c>
      <c r="K190" s="32">
        <v>1</v>
      </c>
      <c r="L190" s="32">
        <v>2623259000114</v>
      </c>
      <c r="M190" s="33" t="s">
        <v>282</v>
      </c>
      <c r="N190" s="32">
        <v>3961</v>
      </c>
      <c r="O190" s="33" t="s">
        <v>108</v>
      </c>
      <c r="P190" s="32">
        <v>9</v>
      </c>
      <c r="Q190" s="19">
        <v>45562</v>
      </c>
      <c r="R190" s="32">
        <v>5</v>
      </c>
      <c r="S190" s="34">
        <v>485.17</v>
      </c>
      <c r="T190" s="34">
        <v>12.81</v>
      </c>
      <c r="U190" s="34">
        <v>0</v>
      </c>
      <c r="V190" s="70">
        <f t="shared" si="27"/>
        <v>472.36</v>
      </c>
      <c r="W190" s="19">
        <f>IF(Y190&lt;&gt;"Liquidação Cancelada",VLOOKUP(B190,'BASE DE DADOS OPS'!$B$5:$Q$9635,11,FALSE),"Liquidação Cancelada")</f>
        <v>45565</v>
      </c>
      <c r="X190" s="36">
        <f t="shared" si="28"/>
        <v>1</v>
      </c>
      <c r="Y190" s="32">
        <f>VLOOKUP(A190,'BASE DE DADOS OPS'!$A$5:$Q$9635,13,FALSE)</f>
        <v>6024</v>
      </c>
      <c r="Z190" s="4">
        <f>IF(Y190&lt;&gt;"Liquidação Cancelada",VLOOKUP(B190,'BASE DE DADOS OPS'!$B$5:$Q$9635,13,FALSE),"Liquidação Cancelada")</f>
        <v>472.36</v>
      </c>
      <c r="AA190" s="4">
        <f>IF(Y190&lt;&gt;"Liquidação Cancelada",VLOOKUP(B190,'BASE DE DADOS OPS'!$B$5:$Q$9635,15,FALSE),"Liquidação Cancelada")</f>
        <v>0</v>
      </c>
      <c r="AB190" s="4">
        <f>IF(Y190&lt;&gt;"Liquidação Cancelada",VLOOKUP(B190,'BASE DE DADOS OPS'!$B$5:$Q$9635,14,FALSE),"Liquidação Cancelada")</f>
        <v>472.36</v>
      </c>
      <c r="AC190" s="4">
        <f t="shared" si="29"/>
        <v>472.36</v>
      </c>
      <c r="AD190" s="3">
        <f t="shared" si="30"/>
        <v>0</v>
      </c>
      <c r="AE190" s="60"/>
    </row>
    <row r="191" spans="1:31" s="61" customFormat="1" ht="24.95" customHeight="1" x14ac:dyDescent="0.2">
      <c r="A191" s="53" t="str">
        <f t="shared" si="31"/>
        <v>1441|1440011|341|2024|2623259000114|3961|357,97</v>
      </c>
      <c r="B191" s="53" t="str">
        <f t="shared" si="32"/>
        <v>1441|1440011|341|2024|6025</v>
      </c>
      <c r="C191" s="59" t="str">
        <f t="shared" si="33"/>
        <v>1440011|6025</v>
      </c>
      <c r="D191" s="32">
        <v>1441</v>
      </c>
      <c r="E191" s="32">
        <v>1440011</v>
      </c>
      <c r="F191" s="73" t="str">
        <f t="shared" si="34"/>
        <v>341/2024</v>
      </c>
      <c r="G191" s="32">
        <v>341</v>
      </c>
      <c r="H191" s="32">
        <v>2024</v>
      </c>
      <c r="I191" s="73" t="str">
        <f t="shared" si="35"/>
        <v>10.1</v>
      </c>
      <c r="J191" s="32">
        <v>10</v>
      </c>
      <c r="K191" s="32">
        <v>1</v>
      </c>
      <c r="L191" s="32">
        <v>2623259000114</v>
      </c>
      <c r="M191" s="33" t="s">
        <v>282</v>
      </c>
      <c r="N191" s="32">
        <v>3961</v>
      </c>
      <c r="O191" s="33" t="s">
        <v>108</v>
      </c>
      <c r="P191" s="32">
        <v>9</v>
      </c>
      <c r="Q191" s="19">
        <v>45562</v>
      </c>
      <c r="R191" s="32">
        <v>6</v>
      </c>
      <c r="S191" s="34">
        <v>367.68</v>
      </c>
      <c r="T191" s="34">
        <v>9.7100000000000009</v>
      </c>
      <c r="U191" s="34">
        <v>0</v>
      </c>
      <c r="V191" s="70">
        <f t="shared" ref="V191:V208" si="36">S191-T191-U191</f>
        <v>357.97</v>
      </c>
      <c r="W191" s="19">
        <f>IF(Y191&lt;&gt;"Liquidação Cancelada",VLOOKUP(B191,'BASE DE DADOS OPS'!$B$5:$Q$9635,11,FALSE),"Liquidação Cancelada")</f>
        <v>45565</v>
      </c>
      <c r="X191" s="36">
        <f t="shared" ref="X191:X208" si="37">IF(Y191&lt;&gt;"Liquidação Cancelada",IF(ISBLANK(W191),"AGUARDANDO PAGAMENTO",NETWORKDAYS(Q191,W191)-1),"Liquidação Cancelada")</f>
        <v>1</v>
      </c>
      <c r="Y191" s="32">
        <f>VLOOKUP(A191,'BASE DE DADOS OPS'!$A$5:$Q$9635,13,FALSE)</f>
        <v>6025</v>
      </c>
      <c r="Z191" s="4">
        <f>IF(Y191&lt;&gt;"Liquidação Cancelada",VLOOKUP(B191,'BASE DE DADOS OPS'!$B$5:$Q$9635,13,FALSE),"Liquidação Cancelada")</f>
        <v>357.97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357.97</v>
      </c>
      <c r="AC191" s="4">
        <f t="shared" ref="AC191:AC208" si="38">IF(Y191&lt;&gt;"Liquidação Cancelada",Z191-AA191,"Liquidação Cancelada")</f>
        <v>357.97</v>
      </c>
      <c r="AD191" s="3">
        <f t="shared" ref="AD191:AD208" si="39">IF(Y191&lt;&gt;"Liquidação Cancelada",(AB191-AC191)+(V191-AA191-AC191),"Liquidação Cancelada")</f>
        <v>0</v>
      </c>
      <c r="AE191" s="60"/>
    </row>
    <row r="192" spans="1:31" s="61" customFormat="1" ht="24.95" customHeight="1" x14ac:dyDescent="0.2">
      <c r="A192" s="53" t="str">
        <f t="shared" si="31"/>
        <v>1441|1440011|347|2024|21920437000113|3921|815,46</v>
      </c>
      <c r="B192" s="53" t="str">
        <f t="shared" si="32"/>
        <v>1441|1440011|347|2024|5713</v>
      </c>
      <c r="C192" s="59" t="str">
        <f t="shared" si="33"/>
        <v>1440011|5713</v>
      </c>
      <c r="D192" s="32">
        <v>1441</v>
      </c>
      <c r="E192" s="32">
        <v>1440011</v>
      </c>
      <c r="F192" s="73" t="str">
        <f t="shared" si="34"/>
        <v>347/2024</v>
      </c>
      <c r="G192" s="32">
        <v>347</v>
      </c>
      <c r="H192" s="32">
        <v>2024</v>
      </c>
      <c r="I192" s="73" t="str">
        <f t="shared" si="35"/>
        <v>10.1</v>
      </c>
      <c r="J192" s="32">
        <v>10</v>
      </c>
      <c r="K192" s="32">
        <v>1</v>
      </c>
      <c r="L192" s="32">
        <v>21920437000113</v>
      </c>
      <c r="M192" s="33" t="s">
        <v>152</v>
      </c>
      <c r="N192" s="32">
        <v>3921</v>
      </c>
      <c r="O192" s="33" t="s">
        <v>106</v>
      </c>
      <c r="P192" s="32">
        <v>9</v>
      </c>
      <c r="Q192" s="19">
        <v>45547</v>
      </c>
      <c r="R192" s="32">
        <v>3</v>
      </c>
      <c r="S192" s="34">
        <v>846</v>
      </c>
      <c r="T192" s="34">
        <v>30.54</v>
      </c>
      <c r="U192" s="34">
        <v>0</v>
      </c>
      <c r="V192" s="70">
        <f t="shared" si="36"/>
        <v>815.46</v>
      </c>
      <c r="W192" s="19">
        <f>IF(Y192&lt;&gt;"Liquidação Cancelada",VLOOKUP(B192,'BASE DE DADOS OPS'!$B$5:$Q$9635,11,FALSE),"Liquidação Cancelada")</f>
        <v>45552</v>
      </c>
      <c r="X192" s="36">
        <f t="shared" si="37"/>
        <v>3</v>
      </c>
      <c r="Y192" s="32">
        <f>VLOOKUP(A192,'BASE DE DADOS OPS'!$A$5:$Q$9635,13,FALSE)</f>
        <v>5713</v>
      </c>
      <c r="Z192" s="4">
        <f>IF(Y192&lt;&gt;"Liquidação Cancelada",VLOOKUP(B192,'BASE DE DADOS OPS'!$B$5:$Q$9635,13,FALSE),"Liquidação Cancelada")</f>
        <v>815.46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815.46</v>
      </c>
      <c r="AC192" s="4">
        <f t="shared" si="38"/>
        <v>815.46</v>
      </c>
      <c r="AD192" s="3">
        <f t="shared" si="39"/>
        <v>0</v>
      </c>
      <c r="AE192" s="60"/>
    </row>
    <row r="193" spans="1:31" s="61" customFormat="1" ht="24.95" customHeight="1" x14ac:dyDescent="0.2">
      <c r="A193" s="53" t="str">
        <f t="shared" si="31"/>
        <v>1441|1440011|350|2024|37578588672|3611|1702,59</v>
      </c>
      <c r="B193" s="53" t="str">
        <f t="shared" si="32"/>
        <v>1441|1440011|350|2024|5419</v>
      </c>
      <c r="C193" s="59" t="str">
        <f t="shared" si="33"/>
        <v>1440011|5419</v>
      </c>
      <c r="D193" s="32">
        <v>1441</v>
      </c>
      <c r="E193" s="32">
        <v>1440011</v>
      </c>
      <c r="F193" s="73" t="str">
        <f t="shared" si="34"/>
        <v>350/2024</v>
      </c>
      <c r="G193" s="32">
        <v>350</v>
      </c>
      <c r="H193" s="32">
        <v>2024</v>
      </c>
      <c r="I193" s="73" t="str">
        <f t="shared" si="35"/>
        <v>10.1</v>
      </c>
      <c r="J193" s="32">
        <v>10</v>
      </c>
      <c r="K193" s="32">
        <v>1</v>
      </c>
      <c r="L193" s="32">
        <v>37578588672</v>
      </c>
      <c r="M193" s="33" t="s">
        <v>283</v>
      </c>
      <c r="N193" s="32">
        <v>3611</v>
      </c>
      <c r="O193" s="33" t="s">
        <v>114</v>
      </c>
      <c r="P193" s="32">
        <v>9</v>
      </c>
      <c r="Q193" s="19">
        <v>45540</v>
      </c>
      <c r="R193" s="32">
        <v>2</v>
      </c>
      <c r="S193" s="34">
        <v>1702.59</v>
      </c>
      <c r="T193" s="34">
        <v>0</v>
      </c>
      <c r="U193" s="34">
        <v>0</v>
      </c>
      <c r="V193" s="70">
        <f t="shared" si="36"/>
        <v>1702.59</v>
      </c>
      <c r="W193" s="19">
        <f>IF(Y193&lt;&gt;"Liquidação Cancelada",VLOOKUP(B193,'BASE DE DADOS OPS'!$B$5:$Q$9635,11,FALSE),"Liquidação Cancelada")</f>
        <v>45544</v>
      </c>
      <c r="X193" s="36">
        <f t="shared" si="37"/>
        <v>2</v>
      </c>
      <c r="Y193" s="32">
        <f>VLOOKUP(A193,'BASE DE DADOS OPS'!$A$5:$Q$9635,13,FALSE)</f>
        <v>5419</v>
      </c>
      <c r="Z193" s="4">
        <f>IF(Y193&lt;&gt;"Liquidação Cancelada",VLOOKUP(B193,'BASE DE DADOS OPS'!$B$5:$Q$9635,13,FALSE),"Liquidação Cancelada")</f>
        <v>1702.59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1702.59</v>
      </c>
      <c r="AC193" s="4">
        <f t="shared" si="38"/>
        <v>1702.59</v>
      </c>
      <c r="AD193" s="3">
        <f t="shared" si="39"/>
        <v>0</v>
      </c>
      <c r="AE193" s="60"/>
    </row>
    <row r="194" spans="1:31" s="61" customFormat="1" ht="24.95" customHeight="1" x14ac:dyDescent="0.2">
      <c r="A194" s="53" t="str">
        <f t="shared" si="31"/>
        <v>1441|1440011|355|2024|16636540000104|4003|23462,88</v>
      </c>
      <c r="B194" s="53" t="str">
        <f t="shared" si="32"/>
        <v>1441|1440011|355|2024|5903</v>
      </c>
      <c r="C194" s="59" t="str">
        <f t="shared" si="33"/>
        <v>1440011|5903</v>
      </c>
      <c r="D194" s="32">
        <v>1441</v>
      </c>
      <c r="E194" s="32">
        <v>1440011</v>
      </c>
      <c r="F194" s="73" t="str">
        <f t="shared" si="34"/>
        <v>355/2024</v>
      </c>
      <c r="G194" s="32">
        <v>355</v>
      </c>
      <c r="H194" s="32">
        <v>2024</v>
      </c>
      <c r="I194" s="73" t="str">
        <f t="shared" si="35"/>
        <v>10.1</v>
      </c>
      <c r="J194" s="32">
        <v>10</v>
      </c>
      <c r="K194" s="32">
        <v>1</v>
      </c>
      <c r="L194" s="32">
        <v>16636540000104</v>
      </c>
      <c r="M194" s="33" t="s">
        <v>168</v>
      </c>
      <c r="N194" s="32">
        <v>4003</v>
      </c>
      <c r="O194" s="33" t="s">
        <v>110</v>
      </c>
      <c r="P194" s="32">
        <v>9</v>
      </c>
      <c r="Q194" s="19">
        <v>45553</v>
      </c>
      <c r="R194" s="32">
        <v>1</v>
      </c>
      <c r="S194" s="34">
        <v>24064.49</v>
      </c>
      <c r="T194" s="34">
        <v>601.61</v>
      </c>
      <c r="U194" s="34">
        <v>0</v>
      </c>
      <c r="V194" s="70">
        <f t="shared" si="36"/>
        <v>23462.880000000001</v>
      </c>
      <c r="W194" s="19">
        <f>IF(Y194&lt;&gt;"Liquidação Cancelada",VLOOKUP(B194,'BASE DE DADOS OPS'!$B$5:$Q$9635,11,FALSE),"Liquidação Cancelada")</f>
        <v>45558</v>
      </c>
      <c r="X194" s="36">
        <f t="shared" si="37"/>
        <v>3</v>
      </c>
      <c r="Y194" s="32">
        <f>VLOOKUP(A194,'BASE DE DADOS OPS'!$A$5:$Q$9635,13,FALSE)</f>
        <v>5903</v>
      </c>
      <c r="Z194" s="4">
        <f>IF(Y194&lt;&gt;"Liquidação Cancelada",VLOOKUP(B194,'BASE DE DADOS OPS'!$B$5:$Q$9635,13,FALSE),"Liquidação Cancelada")</f>
        <v>23462.880000000001</v>
      </c>
      <c r="AA194" s="4">
        <f>IF(Y194&lt;&gt;"Liquidação Cancelada",VLOOKUP(B194,'BASE DE DADOS OPS'!$B$5:$Q$9635,15,FALSE),"Liquidação Cancelada")</f>
        <v>1155.0899999999999</v>
      </c>
      <c r="AB194" s="4">
        <f>IF(Y194&lt;&gt;"Liquidação Cancelada",VLOOKUP(B194,'BASE DE DADOS OPS'!$B$5:$Q$9635,14,FALSE),"Liquidação Cancelada")</f>
        <v>22307.79</v>
      </c>
      <c r="AC194" s="4">
        <f t="shared" si="38"/>
        <v>22307.79</v>
      </c>
      <c r="AD194" s="3">
        <f t="shared" si="39"/>
        <v>0</v>
      </c>
      <c r="AE194" s="60"/>
    </row>
    <row r="195" spans="1:31" s="61" customFormat="1" ht="24.95" customHeight="1" x14ac:dyDescent="0.2">
      <c r="A195" s="53" t="str">
        <f t="shared" si="31"/>
        <v>1441|1440011|356|2024|16636540000104|4003|5991,21</v>
      </c>
      <c r="B195" s="53" t="str">
        <f t="shared" si="32"/>
        <v>1441|1440011|356|2024|5943</v>
      </c>
      <c r="C195" s="59" t="str">
        <f t="shared" si="33"/>
        <v>1440011|5943</v>
      </c>
      <c r="D195" s="32">
        <v>1441</v>
      </c>
      <c r="E195" s="32">
        <v>1440011</v>
      </c>
      <c r="F195" s="73" t="str">
        <f t="shared" si="34"/>
        <v>356/2024</v>
      </c>
      <c r="G195" s="32">
        <v>356</v>
      </c>
      <c r="H195" s="32">
        <v>2024</v>
      </c>
      <c r="I195" s="73" t="str">
        <f t="shared" si="35"/>
        <v>10.1</v>
      </c>
      <c r="J195" s="32">
        <v>10</v>
      </c>
      <c r="K195" s="32">
        <v>1</v>
      </c>
      <c r="L195" s="32">
        <v>16636540000104</v>
      </c>
      <c r="M195" s="33" t="s">
        <v>168</v>
      </c>
      <c r="N195" s="32">
        <v>4003</v>
      </c>
      <c r="O195" s="33" t="s">
        <v>110</v>
      </c>
      <c r="P195" s="32">
        <v>9</v>
      </c>
      <c r="Q195" s="19">
        <v>45554</v>
      </c>
      <c r="R195" s="32">
        <v>1</v>
      </c>
      <c r="S195" s="34">
        <v>6147.46</v>
      </c>
      <c r="T195" s="34">
        <v>156.25</v>
      </c>
      <c r="U195" s="34">
        <v>0</v>
      </c>
      <c r="V195" s="70">
        <f t="shared" si="36"/>
        <v>5991.21</v>
      </c>
      <c r="W195" s="19">
        <f>IF(Y195&lt;&gt;"Liquidação Cancelada",VLOOKUP(B195,'BASE DE DADOS OPS'!$B$5:$Q$9635,11,FALSE),"Liquidação Cancelada")</f>
        <v>45559</v>
      </c>
      <c r="X195" s="36">
        <f t="shared" si="37"/>
        <v>3</v>
      </c>
      <c r="Y195" s="32">
        <f>VLOOKUP(A195,'BASE DE DADOS OPS'!$A$5:$Q$9635,13,FALSE)</f>
        <v>5943</v>
      </c>
      <c r="Z195" s="4">
        <f>IF(Y195&lt;&gt;"Liquidação Cancelada",VLOOKUP(B195,'BASE DE DADOS OPS'!$B$5:$Q$9635,13,FALSE),"Liquidação Cancelada")</f>
        <v>5991.21</v>
      </c>
      <c r="AA195" s="4">
        <f>IF(Y195&lt;&gt;"Liquidação Cancelada",VLOOKUP(B195,'BASE DE DADOS OPS'!$B$5:$Q$9635,15,FALSE),"Liquidação Cancelada")</f>
        <v>295.10000000000002</v>
      </c>
      <c r="AB195" s="4">
        <f>IF(Y195&lt;&gt;"Liquidação Cancelada",VLOOKUP(B195,'BASE DE DADOS OPS'!$B$5:$Q$9635,14,FALSE),"Liquidação Cancelada")</f>
        <v>5696.11</v>
      </c>
      <c r="AC195" s="4">
        <f t="shared" si="38"/>
        <v>5696.11</v>
      </c>
      <c r="AD195" s="3">
        <f t="shared" si="39"/>
        <v>0</v>
      </c>
      <c r="AE195" s="60"/>
    </row>
    <row r="196" spans="1:31" s="61" customFormat="1" ht="24.95" customHeight="1" x14ac:dyDescent="0.2">
      <c r="A196" s="53" t="str">
        <f t="shared" si="31"/>
        <v>1441|1440011|361|2024|6880466000105|3911|11162,96</v>
      </c>
      <c r="B196" s="53" t="str">
        <f t="shared" si="32"/>
        <v>1441|1440011|361|2024|6038</v>
      </c>
      <c r="C196" s="59" t="str">
        <f t="shared" si="33"/>
        <v>1440011|6038</v>
      </c>
      <c r="D196" s="32">
        <v>1441</v>
      </c>
      <c r="E196" s="32">
        <v>1440011</v>
      </c>
      <c r="F196" s="73" t="str">
        <f t="shared" si="34"/>
        <v>361/2024</v>
      </c>
      <c r="G196" s="32">
        <v>361</v>
      </c>
      <c r="H196" s="32">
        <v>2024</v>
      </c>
      <c r="I196" s="73" t="str">
        <f t="shared" si="35"/>
        <v>10.1</v>
      </c>
      <c r="J196" s="32">
        <v>10</v>
      </c>
      <c r="K196" s="32">
        <v>1</v>
      </c>
      <c r="L196" s="32">
        <v>6880466000105</v>
      </c>
      <c r="M196" s="33" t="s">
        <v>270</v>
      </c>
      <c r="N196" s="32">
        <v>3911</v>
      </c>
      <c r="O196" s="33" t="s">
        <v>284</v>
      </c>
      <c r="P196" s="32">
        <v>9</v>
      </c>
      <c r="Q196" s="19">
        <v>45565</v>
      </c>
      <c r="R196" s="32">
        <v>1</v>
      </c>
      <c r="S196" s="34">
        <v>11162.96</v>
      </c>
      <c r="T196" s="34">
        <v>0</v>
      </c>
      <c r="U196" s="34">
        <v>0</v>
      </c>
      <c r="V196" s="70">
        <f t="shared" si="36"/>
        <v>11162.96</v>
      </c>
      <c r="W196" s="19">
        <f>IF(Y196&lt;&gt;"Liquidação Cancelada",VLOOKUP(B196,'BASE DE DADOS OPS'!$B$5:$Q$9635,11,FALSE),"Liquidação Cancelada")</f>
        <v>45565</v>
      </c>
      <c r="X196" s="36">
        <f t="shared" si="37"/>
        <v>0</v>
      </c>
      <c r="Y196" s="32">
        <f>VLOOKUP(A196,'BASE DE DADOS OPS'!$A$5:$Q$9635,13,FALSE)</f>
        <v>6038</v>
      </c>
      <c r="Z196" s="4">
        <f>IF(Y196&lt;&gt;"Liquidação Cancelada",VLOOKUP(B196,'BASE DE DADOS OPS'!$B$5:$Q$9635,13,FALSE),"Liquidação Cancelada")</f>
        <v>11162.96</v>
      </c>
      <c r="AA196" s="4">
        <f>IF(Y196&lt;&gt;"Liquidação Cancelada",VLOOKUP(B196,'BASE DE DADOS OPS'!$B$5:$Q$9635,15,FALSE),"Liquidação Cancelada")</f>
        <v>535.82000000000005</v>
      </c>
      <c r="AB196" s="4">
        <f>IF(Y196&lt;&gt;"Liquidação Cancelada",VLOOKUP(B196,'BASE DE DADOS OPS'!$B$5:$Q$9635,14,FALSE),"Liquidação Cancelada")</f>
        <v>10627.14</v>
      </c>
      <c r="AC196" s="4">
        <f t="shared" si="38"/>
        <v>10627.14</v>
      </c>
      <c r="AD196" s="3">
        <f t="shared" si="39"/>
        <v>0</v>
      </c>
      <c r="AE196" s="60"/>
    </row>
    <row r="197" spans="1:31" s="61" customFormat="1" ht="24.95" customHeight="1" x14ac:dyDescent="0.2">
      <c r="A197" s="53" t="str">
        <f t="shared" si="31"/>
        <v>||||||0</v>
      </c>
      <c r="B197" s="53" t="str">
        <f t="shared" si="32"/>
        <v>||||0</v>
      </c>
      <c r="C197" s="59" t="str">
        <f t="shared" si="33"/>
        <v>|0</v>
      </c>
      <c r="D197" s="32"/>
      <c r="E197" s="32"/>
      <c r="F197" s="73" t="str">
        <f t="shared" si="34"/>
        <v>/</v>
      </c>
      <c r="G197" s="32"/>
      <c r="H197" s="32"/>
      <c r="I197" s="73" t="str">
        <f t="shared" si="35"/>
        <v>.</v>
      </c>
      <c r="J197" s="32"/>
      <c r="K197" s="32"/>
      <c r="L197" s="32"/>
      <c r="M197" s="33"/>
      <c r="N197" s="32"/>
      <c r="O197" s="33"/>
      <c r="P197" s="32"/>
      <c r="Q197" s="19"/>
      <c r="R197" s="32"/>
      <c r="S197" s="34"/>
      <c r="T197" s="34"/>
      <c r="U197" s="34"/>
      <c r="V197" s="70">
        <f t="shared" si="36"/>
        <v>0</v>
      </c>
      <c r="W197" s="19" t="e">
        <f>IF(Y197&lt;&gt;"Liquidação Cancelada",VLOOKUP(B197,'BASE DE DADOS OPS'!$B$5:$Q$9635,11,FALSE),"Liquidação Cancelada")</f>
        <v>#N/A</v>
      </c>
      <c r="X197" s="36" t="e">
        <f t="shared" si="37"/>
        <v>#N/A</v>
      </c>
      <c r="Y197" s="32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60"/>
    </row>
    <row r="198" spans="1:31" s="61" customFormat="1" ht="24.95" customHeight="1" x14ac:dyDescent="0.2">
      <c r="A198" s="53" t="str">
        <f t="shared" si="31"/>
        <v>||||||0</v>
      </c>
      <c r="B198" s="53" t="str">
        <f t="shared" si="32"/>
        <v>||||0</v>
      </c>
      <c r="C198" s="59" t="str">
        <f t="shared" si="33"/>
        <v>|0</v>
      </c>
      <c r="D198" s="32"/>
      <c r="E198" s="32"/>
      <c r="F198" s="73" t="str">
        <f t="shared" si="34"/>
        <v>/</v>
      </c>
      <c r="G198" s="32"/>
      <c r="H198" s="32"/>
      <c r="I198" s="73" t="str">
        <f t="shared" si="35"/>
        <v>.</v>
      </c>
      <c r="J198" s="32"/>
      <c r="K198" s="32"/>
      <c r="L198" s="32"/>
      <c r="M198" s="33"/>
      <c r="N198" s="32"/>
      <c r="O198" s="33"/>
      <c r="P198" s="32"/>
      <c r="Q198" s="19"/>
      <c r="R198" s="32"/>
      <c r="S198" s="34"/>
      <c r="T198" s="79"/>
      <c r="U198" s="34"/>
      <c r="V198" s="70">
        <f t="shared" si="36"/>
        <v>0</v>
      </c>
      <c r="W198" s="19" t="e">
        <f>IF(Y198&lt;&gt;"Liquidação Cancelada",VLOOKUP(B198,'BASE DE DADOS OPS'!$B$5:$Q$9635,11,FALSE),"Liquidação Cancelada")</f>
        <v>#N/A</v>
      </c>
      <c r="X198" s="36" t="e">
        <f t="shared" si="37"/>
        <v>#N/A</v>
      </c>
      <c r="Y198" s="32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60"/>
    </row>
    <row r="199" spans="1:31" s="61" customFormat="1" ht="24.95" customHeight="1" x14ac:dyDescent="0.2">
      <c r="A199" s="53" t="str">
        <f t="shared" si="31"/>
        <v>||||||0</v>
      </c>
      <c r="B199" s="53" t="str">
        <f t="shared" si="32"/>
        <v>||||0</v>
      </c>
      <c r="C199" s="59" t="str">
        <f t="shared" si="33"/>
        <v>|0</v>
      </c>
      <c r="D199" s="32"/>
      <c r="E199" s="32"/>
      <c r="F199" s="73" t="str">
        <f t="shared" si="34"/>
        <v>/</v>
      </c>
      <c r="G199" s="32"/>
      <c r="H199" s="32"/>
      <c r="I199" s="73" t="str">
        <f t="shared" si="35"/>
        <v>.</v>
      </c>
      <c r="J199" s="32"/>
      <c r="K199" s="32"/>
      <c r="L199" s="32"/>
      <c r="M199" s="33"/>
      <c r="N199" s="32"/>
      <c r="O199" s="33"/>
      <c r="P199" s="32"/>
      <c r="Q199" s="19"/>
      <c r="R199" s="32"/>
      <c r="S199" s="34"/>
      <c r="T199" s="34"/>
      <c r="U199" s="34"/>
      <c r="V199" s="70">
        <f t="shared" si="36"/>
        <v>0</v>
      </c>
      <c r="W199" s="19" t="e">
        <f>IF(Y199&lt;&gt;"Liquidação Cancelada",VLOOKUP(B199,'BASE DE DADOS OPS'!$B$5:$Q$9635,11,FALSE),"Liquidação Cancelada")</f>
        <v>#N/A</v>
      </c>
      <c r="X199" s="36" t="e">
        <f t="shared" si="37"/>
        <v>#N/A</v>
      </c>
      <c r="Y199" s="32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60"/>
    </row>
    <row r="200" spans="1:31" s="61" customFormat="1" ht="24.95" customHeight="1" x14ac:dyDescent="0.2">
      <c r="A200" s="53" t="str">
        <f t="shared" si="31"/>
        <v>||||||0</v>
      </c>
      <c r="B200" s="53" t="str">
        <f t="shared" si="32"/>
        <v>||||0</v>
      </c>
      <c r="C200" s="59" t="str">
        <f t="shared" si="33"/>
        <v>|0</v>
      </c>
      <c r="D200" s="32"/>
      <c r="E200" s="32"/>
      <c r="F200" s="73" t="str">
        <f t="shared" si="34"/>
        <v>/</v>
      </c>
      <c r="G200" s="32"/>
      <c r="H200" s="32"/>
      <c r="I200" s="73" t="str">
        <f t="shared" si="35"/>
        <v>.</v>
      </c>
      <c r="J200" s="32"/>
      <c r="K200" s="32"/>
      <c r="L200" s="32"/>
      <c r="M200" s="33"/>
      <c r="N200" s="32"/>
      <c r="O200" s="33"/>
      <c r="P200" s="32"/>
      <c r="Q200" s="19"/>
      <c r="R200" s="32"/>
      <c r="S200" s="34"/>
      <c r="T200" s="34"/>
      <c r="U200" s="34"/>
      <c r="V200" s="70">
        <f t="shared" si="36"/>
        <v>0</v>
      </c>
      <c r="W200" s="19" t="e">
        <f>IF(Y200&lt;&gt;"Liquidação Cancelada",VLOOKUP(B200,'BASE DE DADOS OPS'!$B$5:$Q$9635,11,FALSE),"Liquidação Cancelada")</f>
        <v>#N/A</v>
      </c>
      <c r="X200" s="36" t="e">
        <f t="shared" si="37"/>
        <v>#N/A</v>
      </c>
      <c r="Y200" s="32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60"/>
    </row>
    <row r="201" spans="1:31" s="61" customFormat="1" ht="24.95" customHeight="1" x14ac:dyDescent="0.2">
      <c r="A201" s="53" t="str">
        <f t="shared" si="31"/>
        <v>||||||0</v>
      </c>
      <c r="B201" s="53" t="str">
        <f t="shared" si="32"/>
        <v>||||0</v>
      </c>
      <c r="C201" s="59" t="str">
        <f t="shared" si="33"/>
        <v>|0</v>
      </c>
      <c r="D201" s="76"/>
      <c r="E201" s="76"/>
      <c r="F201" s="73" t="str">
        <f t="shared" si="34"/>
        <v>/</v>
      </c>
      <c r="G201" s="76"/>
      <c r="H201" s="76"/>
      <c r="I201" s="73" t="str">
        <f t="shared" si="35"/>
        <v>.</v>
      </c>
      <c r="J201" s="76"/>
      <c r="K201" s="76"/>
      <c r="L201" s="76"/>
      <c r="M201" s="77"/>
      <c r="N201" s="76"/>
      <c r="O201" s="77"/>
      <c r="P201" s="76"/>
      <c r="Q201" s="78"/>
      <c r="R201" s="76"/>
      <c r="S201" s="79"/>
      <c r="T201" s="79"/>
      <c r="U201" s="79"/>
      <c r="V201" s="70">
        <f t="shared" si="36"/>
        <v>0</v>
      </c>
      <c r="W201" s="19" t="e">
        <f>IF(Y201&lt;&gt;"Liquidação Cancelada",VLOOKUP(B201,'BASE DE DADOS OPS'!$B$5:$Q$9635,11,FALSE),"Liquidação Cancelada")</f>
        <v>#N/A</v>
      </c>
      <c r="X201" s="36" t="e">
        <f t="shared" si="37"/>
        <v>#N/A</v>
      </c>
      <c r="Y201" s="32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60"/>
    </row>
    <row r="202" spans="1:31" s="61" customFormat="1" ht="24.95" customHeight="1" x14ac:dyDescent="0.2">
      <c r="A202" s="53" t="str">
        <f t="shared" si="31"/>
        <v>||||||0</v>
      </c>
      <c r="B202" s="53" t="str">
        <f t="shared" si="32"/>
        <v>||||0</v>
      </c>
      <c r="C202" s="59" t="str">
        <f t="shared" si="33"/>
        <v>|0</v>
      </c>
      <c r="D202" s="76"/>
      <c r="E202" s="76"/>
      <c r="F202" s="73" t="str">
        <f t="shared" si="34"/>
        <v>/</v>
      </c>
      <c r="G202" s="76"/>
      <c r="H202" s="76"/>
      <c r="I202" s="73" t="str">
        <f t="shared" si="35"/>
        <v>.</v>
      </c>
      <c r="J202" s="76"/>
      <c r="K202" s="76"/>
      <c r="L202" s="76"/>
      <c r="M202" s="77"/>
      <c r="N202" s="76"/>
      <c r="O202" s="77"/>
      <c r="P202" s="76"/>
      <c r="Q202" s="78"/>
      <c r="R202" s="76"/>
      <c r="S202" s="79"/>
      <c r="T202" s="79"/>
      <c r="U202" s="79"/>
      <c r="V202" s="70">
        <f t="shared" si="36"/>
        <v>0</v>
      </c>
      <c r="W202" s="19" t="e">
        <f>IF(Y202&lt;&gt;"Liquidação Cancelada",VLOOKUP(B202,'BASE DE DADOS OPS'!$B$5:$Q$9635,11,FALSE),"Liquidação Cancelada")</f>
        <v>#N/A</v>
      </c>
      <c r="X202" s="36" t="e">
        <f t="shared" si="37"/>
        <v>#N/A</v>
      </c>
      <c r="Y202" s="32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60"/>
    </row>
    <row r="203" spans="1:31" ht="24.95" customHeight="1" x14ac:dyDescent="0.2">
      <c r="A203" s="53" t="str">
        <f t="shared" si="31"/>
        <v>||||||0</v>
      </c>
      <c r="B203" s="53" t="str">
        <f t="shared" si="32"/>
        <v>||||0</v>
      </c>
      <c r="C203" s="59" t="str">
        <f t="shared" si="33"/>
        <v>|0</v>
      </c>
      <c r="D203" s="76"/>
      <c r="E203" s="76"/>
      <c r="F203" s="73" t="str">
        <f t="shared" si="34"/>
        <v>/</v>
      </c>
      <c r="G203" s="76"/>
      <c r="H203" s="76"/>
      <c r="I203" s="73" t="str">
        <f t="shared" si="35"/>
        <v>.</v>
      </c>
      <c r="J203" s="76"/>
      <c r="K203" s="76"/>
      <c r="L203" s="76"/>
      <c r="M203" s="77"/>
      <c r="N203" s="76"/>
      <c r="O203" s="77"/>
      <c r="P203" s="76"/>
      <c r="Q203" s="78"/>
      <c r="R203" s="76"/>
      <c r="S203" s="79"/>
      <c r="T203" s="79"/>
      <c r="U203" s="79"/>
      <c r="V203" s="70">
        <f t="shared" si="36"/>
        <v>0</v>
      </c>
      <c r="W203" s="19" t="e">
        <f>IF(Y203&lt;&gt;"Liquidação Cancelada",VLOOKUP(B203,'BASE DE DADOS OPS'!$B$5:$Q$9635,11,FALSE),"Liquidação Cancelada")</f>
        <v>#N/A</v>
      </c>
      <c r="X203" s="36" t="e">
        <f t="shared" si="37"/>
        <v>#N/A</v>
      </c>
      <c r="Y203" s="32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60"/>
    </row>
    <row r="204" spans="1:31" ht="24.95" customHeight="1" x14ac:dyDescent="0.2">
      <c r="A204" s="53" t="str">
        <f t="shared" si="31"/>
        <v>||||||0</v>
      </c>
      <c r="B204" s="53" t="str">
        <f t="shared" si="32"/>
        <v>||||0</v>
      </c>
      <c r="C204" s="59" t="str">
        <f t="shared" si="33"/>
        <v>|0</v>
      </c>
      <c r="D204" s="76"/>
      <c r="E204" s="76"/>
      <c r="F204" s="73" t="str">
        <f t="shared" si="34"/>
        <v>/</v>
      </c>
      <c r="G204" s="76"/>
      <c r="H204" s="76"/>
      <c r="I204" s="73" t="str">
        <f t="shared" si="35"/>
        <v>.</v>
      </c>
      <c r="J204" s="76"/>
      <c r="K204" s="76"/>
      <c r="L204" s="76"/>
      <c r="M204" s="77"/>
      <c r="N204" s="76"/>
      <c r="O204" s="77"/>
      <c r="P204" s="76"/>
      <c r="Q204" s="78"/>
      <c r="R204" s="76"/>
      <c r="S204" s="79"/>
      <c r="T204" s="79"/>
      <c r="U204" s="79"/>
      <c r="V204" s="70">
        <f t="shared" si="36"/>
        <v>0</v>
      </c>
      <c r="W204" s="19" t="e">
        <f>IF(Y204&lt;&gt;"Liquidação Cancelada",VLOOKUP(B204,'BASE DE DADOS OPS'!$B$5:$Q$9635,11,FALSE),"Liquidação Cancelada")</f>
        <v>#N/A</v>
      </c>
      <c r="X204" s="36" t="e">
        <f t="shared" si="37"/>
        <v>#N/A</v>
      </c>
      <c r="Y204" s="32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60"/>
    </row>
    <row r="205" spans="1:31" ht="24.95" customHeight="1" x14ac:dyDescent="0.2">
      <c r="A205" s="53" t="str">
        <f t="shared" si="31"/>
        <v>||||||0</v>
      </c>
      <c r="B205" s="53" t="str">
        <f t="shared" si="32"/>
        <v>||||0</v>
      </c>
      <c r="C205" s="59" t="str">
        <f t="shared" si="33"/>
        <v>|0</v>
      </c>
      <c r="D205" s="76"/>
      <c r="E205" s="76"/>
      <c r="F205" s="73" t="str">
        <f t="shared" si="34"/>
        <v>/</v>
      </c>
      <c r="G205" s="76"/>
      <c r="H205" s="76"/>
      <c r="I205" s="73" t="str">
        <f t="shared" si="35"/>
        <v>.</v>
      </c>
      <c r="J205" s="76"/>
      <c r="K205" s="76"/>
      <c r="L205" s="76"/>
      <c r="M205" s="77"/>
      <c r="N205" s="76"/>
      <c r="O205" s="77"/>
      <c r="P205" s="76"/>
      <c r="Q205" s="78"/>
      <c r="R205" s="76"/>
      <c r="S205" s="79"/>
      <c r="T205" s="79"/>
      <c r="U205" s="79"/>
      <c r="V205" s="70">
        <f t="shared" si="36"/>
        <v>0</v>
      </c>
      <c r="W205" s="19" t="e">
        <f>IF(Y205&lt;&gt;"Liquidação Cancelada",VLOOKUP(B205,'BASE DE DADOS OPS'!$B$5:$Q$9635,11,FALSE),"Liquidação Cancelada")</f>
        <v>#N/A</v>
      </c>
      <c r="X205" s="36" t="e">
        <f t="shared" si="37"/>
        <v>#N/A</v>
      </c>
      <c r="Y205" s="32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60"/>
    </row>
    <row r="206" spans="1:31" ht="24.95" customHeight="1" x14ac:dyDescent="0.2">
      <c r="A206" s="53" t="str">
        <f t="shared" si="31"/>
        <v>||||||0</v>
      </c>
      <c r="B206" s="53" t="str">
        <f t="shared" si="32"/>
        <v>||||0</v>
      </c>
      <c r="C206" s="59" t="str">
        <f t="shared" si="33"/>
        <v>|0</v>
      </c>
      <c r="D206" s="76"/>
      <c r="E206" s="76"/>
      <c r="F206" s="73" t="str">
        <f t="shared" si="34"/>
        <v>/</v>
      </c>
      <c r="G206" s="76"/>
      <c r="H206" s="76"/>
      <c r="I206" s="73" t="str">
        <f t="shared" si="35"/>
        <v>.</v>
      </c>
      <c r="J206" s="76"/>
      <c r="K206" s="76"/>
      <c r="L206" s="76"/>
      <c r="M206" s="77"/>
      <c r="N206" s="76"/>
      <c r="O206" s="77"/>
      <c r="P206" s="76"/>
      <c r="Q206" s="78"/>
      <c r="R206" s="76"/>
      <c r="S206" s="79"/>
      <c r="T206" s="79"/>
      <c r="U206" s="79"/>
      <c r="V206" s="70">
        <f t="shared" si="36"/>
        <v>0</v>
      </c>
      <c r="W206" s="19" t="e">
        <f>IF(Y206&lt;&gt;"Liquidação Cancelada",VLOOKUP(B206,'BASE DE DADOS OPS'!$B$5:$Q$9635,11,FALSE),"Liquidação Cancelada")</f>
        <v>#N/A</v>
      </c>
      <c r="X206" s="36" t="e">
        <f t="shared" si="37"/>
        <v>#N/A</v>
      </c>
      <c r="Y206" s="32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60"/>
    </row>
    <row r="207" spans="1:31" ht="24.95" customHeight="1" x14ac:dyDescent="0.2">
      <c r="A207" s="53" t="str">
        <f t="shared" si="31"/>
        <v>||||||0</v>
      </c>
      <c r="B207" s="53" t="str">
        <f t="shared" si="32"/>
        <v>||||0</v>
      </c>
      <c r="C207" s="59" t="str">
        <f t="shared" si="33"/>
        <v>|0</v>
      </c>
      <c r="D207" s="76"/>
      <c r="E207" s="76"/>
      <c r="F207" s="73" t="str">
        <f t="shared" si="34"/>
        <v>/</v>
      </c>
      <c r="G207" s="76"/>
      <c r="H207" s="76"/>
      <c r="I207" s="73" t="str">
        <f t="shared" si="35"/>
        <v>.</v>
      </c>
      <c r="J207" s="76"/>
      <c r="K207" s="76"/>
      <c r="L207" s="76"/>
      <c r="M207" s="77"/>
      <c r="N207" s="76"/>
      <c r="O207" s="77"/>
      <c r="P207" s="76"/>
      <c r="Q207" s="78"/>
      <c r="R207" s="76"/>
      <c r="S207" s="79"/>
      <c r="T207" s="79"/>
      <c r="U207" s="79"/>
      <c r="V207" s="70">
        <f t="shared" si="36"/>
        <v>0</v>
      </c>
      <c r="W207" s="19" t="e">
        <f>IF(Y207&lt;&gt;"Liquidação Cancelada",VLOOKUP(B207,'BASE DE DADOS OPS'!$B$5:$Q$9635,11,FALSE),"Liquidação Cancelada")</f>
        <v>#N/A</v>
      </c>
      <c r="X207" s="36" t="e">
        <f t="shared" si="37"/>
        <v>#N/A</v>
      </c>
      <c r="Y207" s="32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60"/>
    </row>
    <row r="208" spans="1:31" ht="24.95" customHeight="1" x14ac:dyDescent="0.2">
      <c r="A208" s="53" t="str">
        <f t="shared" si="31"/>
        <v>||||||0</v>
      </c>
      <c r="B208" s="53" t="str">
        <f t="shared" si="32"/>
        <v>||||0</v>
      </c>
      <c r="C208" s="59" t="str">
        <f t="shared" si="33"/>
        <v>|0</v>
      </c>
      <c r="D208" s="76"/>
      <c r="E208" s="76"/>
      <c r="F208" s="73" t="str">
        <f t="shared" si="34"/>
        <v>/</v>
      </c>
      <c r="G208" s="76"/>
      <c r="H208" s="76"/>
      <c r="I208" s="73" t="str">
        <f t="shared" si="35"/>
        <v>.</v>
      </c>
      <c r="J208" s="76"/>
      <c r="K208" s="76"/>
      <c r="L208" s="76"/>
      <c r="M208" s="77"/>
      <c r="N208" s="76"/>
      <c r="O208" s="77"/>
      <c r="P208" s="76"/>
      <c r="Q208" s="78"/>
      <c r="R208" s="76"/>
      <c r="S208" s="79"/>
      <c r="T208" s="79"/>
      <c r="U208" s="79"/>
      <c r="V208" s="70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60"/>
    </row>
    <row r="209" spans="4:28" ht="24.95" customHeight="1" x14ac:dyDescent="0.2">
      <c r="D209" s="76"/>
      <c r="E209" s="76"/>
      <c r="G209" s="76"/>
      <c r="H209" s="76"/>
      <c r="J209" s="76"/>
      <c r="K209" s="76"/>
      <c r="L209" s="76"/>
      <c r="M209" s="77"/>
      <c r="N209" s="76"/>
      <c r="O209" s="77"/>
      <c r="P209" s="76"/>
      <c r="Q209" s="78"/>
      <c r="R209" s="76"/>
      <c r="S209" s="79"/>
      <c r="T209" s="79"/>
      <c r="U209" s="79"/>
      <c r="AB209" s="4"/>
    </row>
    <row r="210" spans="4:28" ht="24.95" customHeight="1" x14ac:dyDescent="0.2">
      <c r="D210" s="76"/>
      <c r="E210" s="76"/>
      <c r="G210" s="76"/>
      <c r="H210" s="76"/>
      <c r="J210" s="76"/>
      <c r="K210" s="76"/>
      <c r="L210" s="76"/>
      <c r="M210" s="77"/>
      <c r="N210" s="76"/>
      <c r="O210" s="77"/>
      <c r="P210" s="76"/>
      <c r="Q210" s="78"/>
      <c r="R210" s="76"/>
      <c r="S210" s="79"/>
      <c r="T210" s="79"/>
      <c r="U210" s="79"/>
      <c r="AB210" s="4"/>
    </row>
    <row r="211" spans="4:28" ht="24.95" customHeight="1" x14ac:dyDescent="0.2">
      <c r="D211" s="76"/>
      <c r="E211" s="76"/>
      <c r="G211" s="76"/>
      <c r="H211" s="76"/>
      <c r="J211" s="76"/>
      <c r="K211" s="76"/>
      <c r="L211" s="76"/>
      <c r="M211" s="77"/>
      <c r="N211" s="76"/>
      <c r="O211" s="77"/>
      <c r="P211" s="76"/>
      <c r="Q211" s="78"/>
      <c r="R211" s="76"/>
      <c r="S211" s="79"/>
      <c r="T211" s="79"/>
      <c r="U211" s="79"/>
      <c r="AB211" s="4"/>
    </row>
    <row r="212" spans="4:28" ht="24.95" customHeight="1" x14ac:dyDescent="0.2">
      <c r="D212" s="76"/>
      <c r="E212" s="76"/>
      <c r="G212" s="76"/>
      <c r="H212" s="76"/>
      <c r="J212" s="76"/>
      <c r="K212" s="76"/>
      <c r="L212" s="76"/>
      <c r="M212" s="77"/>
      <c r="N212" s="76"/>
      <c r="O212" s="77"/>
      <c r="P212" s="76"/>
      <c r="Q212" s="78"/>
      <c r="R212" s="76"/>
      <c r="S212" s="79"/>
      <c r="T212" s="79"/>
      <c r="U212" s="79"/>
      <c r="AB212" s="4"/>
    </row>
    <row r="213" spans="4:28" ht="24.95" customHeight="1" x14ac:dyDescent="0.2">
      <c r="D213" s="76"/>
      <c r="E213" s="76"/>
      <c r="G213" s="76"/>
      <c r="H213" s="76"/>
      <c r="J213" s="76"/>
      <c r="K213" s="76"/>
      <c r="L213" s="76"/>
      <c r="M213" s="77"/>
      <c r="N213" s="76"/>
      <c r="O213" s="77"/>
      <c r="P213" s="76"/>
      <c r="Q213" s="78"/>
      <c r="R213" s="76"/>
      <c r="S213" s="79"/>
      <c r="T213" s="79"/>
      <c r="U213" s="79"/>
    </row>
    <row r="214" spans="4:28" ht="24.95" customHeight="1" x14ac:dyDescent="0.2">
      <c r="D214" s="76"/>
      <c r="E214" s="76"/>
      <c r="G214" s="76"/>
      <c r="H214" s="76"/>
      <c r="J214" s="76"/>
      <c r="K214" s="76"/>
      <c r="L214" s="76"/>
      <c r="M214" s="77"/>
      <c r="N214" s="76"/>
      <c r="O214" s="77"/>
      <c r="P214" s="76"/>
      <c r="Q214" s="78"/>
      <c r="R214" s="76"/>
      <c r="S214" s="79"/>
      <c r="T214" s="79"/>
      <c r="U214" s="79"/>
    </row>
    <row r="215" spans="4:28" ht="24.95" customHeight="1" x14ac:dyDescent="0.2">
      <c r="D215" s="76"/>
      <c r="E215" s="76"/>
      <c r="G215" s="76"/>
      <c r="H215" s="76"/>
      <c r="J215" s="76"/>
      <c r="K215" s="76"/>
      <c r="L215" s="76"/>
      <c r="M215" s="77"/>
      <c r="N215" s="76"/>
      <c r="O215" s="77"/>
      <c r="P215" s="76"/>
      <c r="Q215" s="78"/>
      <c r="R215" s="76"/>
      <c r="S215" s="79"/>
      <c r="T215" s="79"/>
      <c r="U215" s="79"/>
    </row>
    <row r="216" spans="4:28" ht="24.95" customHeight="1" x14ac:dyDescent="0.2">
      <c r="D216" s="76"/>
      <c r="E216" s="76"/>
      <c r="G216" s="76"/>
      <c r="H216" s="76"/>
      <c r="J216" s="76"/>
      <c r="K216" s="76"/>
      <c r="L216" s="76"/>
      <c r="M216" s="77"/>
      <c r="N216" s="76"/>
      <c r="O216" s="77"/>
      <c r="P216" s="76"/>
      <c r="Q216" s="78"/>
      <c r="R216" s="76"/>
      <c r="S216" s="79"/>
      <c r="T216" s="79"/>
      <c r="U216" s="79"/>
    </row>
    <row r="217" spans="4:28" ht="24.95" customHeight="1" x14ac:dyDescent="0.2">
      <c r="D217" s="76"/>
      <c r="E217" s="76"/>
      <c r="G217" s="76"/>
      <c r="H217" s="76"/>
      <c r="J217" s="76"/>
      <c r="K217" s="76"/>
      <c r="L217" s="76"/>
      <c r="M217" s="77"/>
      <c r="N217" s="76"/>
      <c r="O217" s="77"/>
      <c r="P217" s="76"/>
      <c r="Q217" s="78"/>
      <c r="R217" s="76"/>
      <c r="S217" s="79"/>
      <c r="T217" s="79"/>
      <c r="U217" s="79"/>
    </row>
    <row r="218" spans="4:28" ht="24.95" customHeight="1" x14ac:dyDescent="0.2">
      <c r="D218" s="76"/>
      <c r="E218" s="76"/>
      <c r="G218" s="76"/>
      <c r="H218" s="76"/>
      <c r="J218" s="76"/>
      <c r="K218" s="76"/>
      <c r="L218" s="76"/>
      <c r="M218" s="77"/>
      <c r="N218" s="76"/>
      <c r="O218" s="77"/>
      <c r="P218" s="76"/>
      <c r="Q218" s="78"/>
      <c r="R218" s="76"/>
      <c r="S218" s="79"/>
      <c r="T218" s="79"/>
      <c r="U218" s="79"/>
    </row>
    <row r="219" spans="4:28" ht="24.95" customHeight="1" x14ac:dyDescent="0.2">
      <c r="D219" s="76"/>
      <c r="E219" s="76"/>
      <c r="G219" s="76"/>
      <c r="H219" s="76"/>
      <c r="J219" s="76"/>
      <c r="K219" s="76"/>
      <c r="L219" s="76"/>
      <c r="M219" s="77"/>
      <c r="N219" s="76"/>
      <c r="O219" s="77"/>
      <c r="P219" s="76"/>
      <c r="Q219" s="78"/>
      <c r="R219" s="76"/>
      <c r="S219" s="79"/>
      <c r="T219" s="79"/>
      <c r="U219" s="79"/>
    </row>
    <row r="220" spans="4:28" ht="24.95" customHeight="1" x14ac:dyDescent="0.2">
      <c r="D220" s="76"/>
      <c r="E220" s="76"/>
      <c r="G220" s="76"/>
      <c r="H220" s="76"/>
      <c r="J220" s="76"/>
      <c r="K220" s="76"/>
      <c r="L220" s="76"/>
      <c r="M220" s="77"/>
      <c r="N220" s="76"/>
      <c r="O220" s="77"/>
      <c r="P220" s="76"/>
      <c r="Q220" s="78"/>
      <c r="R220" s="76"/>
      <c r="S220" s="79"/>
      <c r="T220" s="79"/>
      <c r="U220" s="79"/>
    </row>
    <row r="221" spans="4:28" ht="24.95" customHeight="1" x14ac:dyDescent="0.2">
      <c r="D221" s="76"/>
      <c r="E221" s="76"/>
      <c r="G221" s="76"/>
      <c r="H221" s="76"/>
      <c r="J221" s="76"/>
      <c r="K221" s="76"/>
      <c r="L221" s="76"/>
      <c r="M221" s="77"/>
      <c r="N221" s="76"/>
      <c r="O221" s="77"/>
      <c r="P221" s="76"/>
      <c r="Q221" s="78"/>
      <c r="R221" s="76"/>
      <c r="S221" s="79"/>
      <c r="T221" s="79"/>
      <c r="U221" s="79"/>
    </row>
    <row r="222" spans="4:28" ht="24.95" customHeight="1" x14ac:dyDescent="0.2">
      <c r="D222" s="76"/>
      <c r="E222" s="76"/>
      <c r="G222" s="76"/>
      <c r="H222" s="76"/>
      <c r="J222" s="76"/>
      <c r="K222" s="76"/>
      <c r="L222" s="76"/>
      <c r="M222" s="77"/>
      <c r="N222" s="76"/>
      <c r="O222" s="77"/>
      <c r="P222" s="76"/>
      <c r="Q222" s="78"/>
      <c r="R222" s="76"/>
      <c r="S222" s="79"/>
      <c r="T222" s="79"/>
      <c r="U222" s="79"/>
    </row>
    <row r="223" spans="4:28" ht="24.95" customHeight="1" x14ac:dyDescent="0.2">
      <c r="D223" s="76"/>
      <c r="E223" s="76"/>
      <c r="G223" s="76"/>
      <c r="H223" s="76"/>
      <c r="J223" s="76"/>
      <c r="K223" s="76"/>
      <c r="L223" s="76"/>
      <c r="M223" s="77"/>
      <c r="N223" s="76"/>
      <c r="O223" s="77"/>
      <c r="P223" s="76"/>
      <c r="Q223" s="78"/>
      <c r="R223" s="76"/>
      <c r="S223" s="79"/>
      <c r="T223" s="79"/>
      <c r="U223" s="79"/>
    </row>
    <row r="224" spans="4:28" ht="24.95" customHeight="1" x14ac:dyDescent="0.2">
      <c r="D224" s="76"/>
      <c r="E224" s="76"/>
      <c r="G224" s="76"/>
      <c r="H224" s="76"/>
      <c r="J224" s="76"/>
      <c r="K224" s="76"/>
      <c r="L224" s="76"/>
      <c r="M224" s="77"/>
      <c r="N224" s="76"/>
      <c r="O224" s="77"/>
      <c r="P224" s="76"/>
      <c r="Q224" s="78"/>
      <c r="R224" s="76"/>
      <c r="S224" s="79"/>
      <c r="T224" s="79"/>
      <c r="U224" s="79"/>
    </row>
    <row r="225" spans="4:21" ht="24.95" customHeight="1" x14ac:dyDescent="0.2">
      <c r="D225" s="76"/>
      <c r="E225" s="76"/>
      <c r="G225" s="76"/>
      <c r="H225" s="76"/>
      <c r="J225" s="76"/>
      <c r="K225" s="76"/>
      <c r="L225" s="76"/>
      <c r="M225" s="77"/>
      <c r="N225" s="76"/>
      <c r="O225" s="77"/>
      <c r="P225" s="76"/>
      <c r="Q225" s="78"/>
      <c r="R225" s="76"/>
      <c r="S225" s="79"/>
      <c r="T225" s="79"/>
      <c r="U225" s="79"/>
    </row>
    <row r="226" spans="4:21" ht="24.95" customHeight="1" x14ac:dyDescent="0.2">
      <c r="D226" s="76"/>
      <c r="E226" s="76"/>
      <c r="G226" s="76"/>
      <c r="H226" s="76"/>
      <c r="J226" s="76"/>
      <c r="K226" s="76"/>
      <c r="L226" s="76"/>
      <c r="M226" s="77"/>
      <c r="N226" s="76"/>
      <c r="O226" s="77"/>
      <c r="P226" s="76"/>
      <c r="Q226" s="78"/>
      <c r="R226" s="76"/>
      <c r="S226" s="79"/>
      <c r="T226" s="79"/>
      <c r="U226" s="79"/>
    </row>
    <row r="227" spans="4:21" ht="24.95" customHeight="1" x14ac:dyDescent="0.2">
      <c r="D227" s="76"/>
      <c r="E227" s="76"/>
      <c r="G227" s="76"/>
      <c r="H227" s="76"/>
      <c r="J227" s="76"/>
      <c r="K227" s="76"/>
      <c r="L227" s="76"/>
      <c r="M227" s="77"/>
      <c r="N227" s="76"/>
      <c r="O227" s="77"/>
      <c r="P227" s="76"/>
      <c r="Q227" s="78"/>
      <c r="R227" s="76"/>
      <c r="S227" s="79"/>
      <c r="T227" s="79"/>
      <c r="U227" s="79"/>
    </row>
    <row r="228" spans="4:21" ht="24.95" customHeight="1" x14ac:dyDescent="0.2">
      <c r="D228" s="76"/>
      <c r="E228" s="76"/>
      <c r="G228" s="76"/>
      <c r="H228" s="76"/>
      <c r="J228" s="76"/>
      <c r="K228" s="76"/>
      <c r="L228" s="76"/>
      <c r="M228" s="77"/>
      <c r="N228" s="76"/>
      <c r="O228" s="77"/>
      <c r="P228" s="76"/>
      <c r="Q228" s="78"/>
      <c r="R228" s="76"/>
      <c r="S228" s="79"/>
      <c r="T228" s="79"/>
      <c r="U228" s="79"/>
    </row>
    <row r="229" spans="4:21" ht="24.95" customHeight="1" x14ac:dyDescent="0.2">
      <c r="D229" s="76"/>
      <c r="E229" s="76"/>
      <c r="G229" s="76"/>
      <c r="H229" s="76"/>
      <c r="J229" s="76"/>
      <c r="K229" s="76"/>
      <c r="L229" s="76"/>
      <c r="M229" s="77"/>
      <c r="N229" s="76"/>
      <c r="O229" s="77"/>
      <c r="P229" s="76"/>
      <c r="Q229" s="78"/>
      <c r="R229" s="76"/>
      <c r="S229" s="79"/>
      <c r="T229" s="79"/>
      <c r="U229" s="79"/>
    </row>
    <row r="230" spans="4:21" ht="24.95" customHeight="1" x14ac:dyDescent="0.2">
      <c r="D230" s="76"/>
      <c r="E230" s="76"/>
      <c r="G230" s="76"/>
      <c r="H230" s="76"/>
      <c r="J230" s="76"/>
      <c r="K230" s="76"/>
      <c r="L230" s="76"/>
      <c r="M230" s="77"/>
      <c r="N230" s="76"/>
      <c r="O230" s="77"/>
      <c r="P230" s="76"/>
      <c r="Q230" s="78"/>
      <c r="R230" s="76"/>
      <c r="S230" s="79"/>
      <c r="T230" s="79"/>
      <c r="U230" s="79"/>
    </row>
    <row r="231" spans="4:21" ht="24.95" customHeight="1" x14ac:dyDescent="0.2">
      <c r="D231" s="76"/>
      <c r="E231" s="76"/>
      <c r="G231" s="76"/>
      <c r="H231" s="76"/>
      <c r="J231" s="76"/>
      <c r="K231" s="76"/>
      <c r="L231" s="76"/>
      <c r="M231" s="77"/>
      <c r="N231" s="76"/>
      <c r="O231" s="77"/>
      <c r="P231" s="76"/>
      <c r="Q231" s="78"/>
      <c r="R231" s="76"/>
      <c r="S231" s="79"/>
      <c r="T231" s="79"/>
      <c r="U231" s="79"/>
    </row>
    <row r="232" spans="4:21" ht="24.95" customHeight="1" x14ac:dyDescent="0.2">
      <c r="D232" s="76"/>
      <c r="E232" s="76"/>
      <c r="G232" s="76"/>
      <c r="H232" s="76"/>
      <c r="J232" s="76"/>
      <c r="K232" s="76"/>
      <c r="L232" s="76"/>
      <c r="M232" s="77"/>
      <c r="N232" s="76"/>
      <c r="O232" s="77"/>
      <c r="P232" s="76"/>
      <c r="Q232" s="78"/>
      <c r="R232" s="76"/>
      <c r="S232" s="79"/>
      <c r="T232" s="79"/>
      <c r="U232" s="79"/>
    </row>
    <row r="233" spans="4:21" ht="24.95" customHeight="1" x14ac:dyDescent="0.2">
      <c r="D233" s="76"/>
      <c r="E233" s="76"/>
      <c r="G233" s="76"/>
      <c r="H233" s="76"/>
      <c r="J233" s="76"/>
      <c r="K233" s="76"/>
      <c r="L233" s="76"/>
      <c r="M233" s="77"/>
      <c r="N233" s="76"/>
      <c r="O233" s="77"/>
      <c r="P233" s="76"/>
      <c r="Q233" s="78"/>
      <c r="R233" s="76"/>
      <c r="S233" s="79"/>
      <c r="T233" s="79"/>
      <c r="U233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1:U1048576" name="Intervalo17"/>
    <protectedRange sqref="G201:H1048576" name="Intervalo16"/>
    <protectedRange sqref="D201:E1048576" name="Intervalo15"/>
    <protectedRange sqref="S201:T208" name="Intervalo1_24"/>
    <protectedRange sqref="U201:U208" name="Intervalo2_3"/>
    <protectedRange sqref="P201:R208" name="Intervalo1_23"/>
    <protectedRange sqref="N201:O208" name="Intervalo1_22"/>
    <protectedRange sqref="L201:M208" name="Intervalo1_21"/>
    <protectedRange sqref="J201:K208" name="Intervalo1_20"/>
    <protectedRange sqref="G201:H208" name="Intervalo1_19"/>
    <protectedRange sqref="D201:E208" name="Intervalo1_18"/>
    <protectedRange sqref="S209:T212" name="Intervalo1_8"/>
    <protectedRange sqref="N209:O212" name="Intervalo1_6"/>
    <protectedRange sqref="J209:K212" name="Intervalo1_3"/>
    <protectedRange sqref="L209:M212 D213:U1048576 U209:U212 P209:R212 D209:I212 I161:I208 J161:T200 V5:V1048576 F5:F208 I5:T160" name="Intervalo1"/>
    <protectedRange sqref="Y5:AC1048576" name="Intervalo2"/>
    <protectedRange sqref="J5:U200 AE5:AE1048576" name="Intervalo3"/>
    <protectedRange sqref="D5:E32" name="Intervalo3_1"/>
    <protectedRange sqref="D5:E32" name="Intervalo1_1"/>
    <protectedRange sqref="D33:E33" name="Intervalo3_3"/>
    <protectedRange sqref="D33:E33" name="Intervalo1_4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1" name="Intervalo3_14"/>
    <protectedRange sqref="D50:E51" name="Intervalo1_17"/>
    <protectedRange sqref="D52:E53" name="Intervalo3_15"/>
    <protectedRange sqref="D52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8" name="Intervalo3_19"/>
    <protectedRange sqref="D64:E68" name="Intervalo1_29"/>
    <protectedRange sqref="D69:E69" name="Intervalo3_20"/>
    <protectedRange sqref="D69:E69" name="Intervalo1_30"/>
    <protectedRange sqref="D70:E137" name="Intervalo3_21"/>
    <protectedRange sqref="D70:E137" name="Intervalo1_31"/>
    <protectedRange sqref="D138:E143" name="Intervalo3_22"/>
    <protectedRange sqref="D138:E143" name="Intervalo1_32"/>
    <protectedRange sqref="D144:E155" name="Intervalo3_23"/>
    <protectedRange sqref="D144:E155" name="Intervalo1_33"/>
    <protectedRange sqref="D156:E178" name="Intervalo3_24"/>
    <protectedRange sqref="D156:E178" name="Intervalo1_34"/>
    <protectedRange sqref="D179:E182" name="Intervalo3_25"/>
    <protectedRange sqref="D179:E182" name="Intervalo1_35"/>
    <protectedRange sqref="D183:E184" name="Intervalo3_26"/>
    <protectedRange sqref="D183:E184" name="Intervalo1_36"/>
    <protectedRange sqref="D185:E197" name="Intervalo3_27"/>
    <protectedRange sqref="D185:E197" name="Intervalo1_37"/>
    <protectedRange sqref="D198:E200" name="Intervalo3_28"/>
    <protectedRange sqref="D198:E200" name="Intervalo1_38"/>
    <protectedRange sqref="G5:H32" name="Intervalo3_29"/>
    <protectedRange sqref="G5:H32" name="Intervalo1_39"/>
    <protectedRange sqref="G33:H33" name="Intervalo3_31"/>
    <protectedRange sqref="G33:H33" name="Intervalo1_41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1" name="Intervalo3_42"/>
    <protectedRange sqref="G50:H51" name="Intervalo1_52"/>
    <protectedRange sqref="G52:H53" name="Intervalo3_43"/>
    <protectedRange sqref="G52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8" name="Intervalo3_47"/>
    <protectedRange sqref="G64:H68" name="Intervalo1_57"/>
    <protectedRange sqref="G69:H69" name="Intervalo3_48"/>
    <protectedRange sqref="G69:H69" name="Intervalo1_58"/>
    <protectedRange sqref="G70:H137" name="Intervalo3_49"/>
    <protectedRange sqref="G70:H137" name="Intervalo1_59"/>
    <protectedRange sqref="G138:H143" name="Intervalo3_50"/>
    <protectedRange sqref="G138:H143" name="Intervalo1_60"/>
    <protectedRange sqref="G144:H155" name="Intervalo3_51"/>
    <protectedRange sqref="G144:H155" name="Intervalo1_61"/>
    <protectedRange sqref="G156:H178" name="Intervalo3_52"/>
    <protectedRange sqref="G156:H178" name="Intervalo1_62"/>
    <protectedRange sqref="G179:H182" name="Intervalo3_53"/>
    <protectedRange sqref="G179:H182" name="Intervalo1_63"/>
    <protectedRange sqref="G183:H184" name="Intervalo3_54"/>
    <protectedRange sqref="G183:H184" name="Intervalo1_64"/>
    <protectedRange sqref="G185:H197" name="Intervalo3_55"/>
    <protectedRange sqref="G185:H197" name="Intervalo1_65"/>
    <protectedRange sqref="G198:H200" name="Intervalo3_56"/>
    <protectedRange sqref="G198:H200" name="Intervalo1_66"/>
    <protectedRange sqref="U5:U32" name="Intervalo2_30"/>
    <protectedRange sqref="U33" name="Intervalo2_32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:U42" name="Intervalo2_40"/>
    <protectedRange sqref="U43:U44" name="Intervalo2_41"/>
    <protectedRange sqref="U45:U49" name="Intervalo2_42"/>
    <protectedRange sqref="U50:U51" name="Intervalo2_43"/>
    <protectedRange sqref="U52:U53" name="Intervalo2_44"/>
    <protectedRange sqref="U54:U56" name="Intervalo2_45"/>
    <protectedRange sqref="U57:U60" name="Intervalo2_46"/>
    <protectedRange sqref="U61:U63" name="Intervalo2_47"/>
    <protectedRange sqref="U64:U68" name="Intervalo2_48"/>
    <protectedRange sqref="U69" name="Intervalo2_49"/>
    <protectedRange sqref="U70:U137" name="Intervalo2_50"/>
    <protectedRange sqref="U138:U143" name="Intervalo2_51"/>
    <protectedRange sqref="U144:U155" name="Intervalo2_52"/>
    <protectedRange sqref="U156:U178" name="Intervalo2_53"/>
    <protectedRange sqref="U179:U182" name="Intervalo2_54"/>
    <protectedRange sqref="U183:U184" name="Intervalo2_55"/>
    <protectedRange sqref="U185:U197" name="Intervalo2_56"/>
    <protectedRange sqref="U198:U200" name="Intervalo2_57"/>
  </protectedRanges>
  <autoFilter ref="A4:AE212"/>
  <mergeCells count="2">
    <mergeCell ref="D2:T2"/>
    <mergeCell ref="U2:AE2"/>
  </mergeCells>
  <conditionalFormatting sqref="X5:X208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8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8">
    <cfRule type="duplicateValues" dxfId="1" priority="195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69"/>
  <sheetViews>
    <sheetView topLeftCell="B124" zoomScaleNormal="100" workbookViewId="0">
      <selection activeCell="K5" sqref="K5:K203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1" t="s">
        <v>74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1441|1440005|2|2024|8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9</v>
      </c>
      <c r="M5" s="19">
        <v>45547</v>
      </c>
      <c r="N5" s="32">
        <v>8</v>
      </c>
      <c r="O5" s="34">
        <v>4126</v>
      </c>
      <c r="P5" s="34">
        <v>0</v>
      </c>
      <c r="Q5" s="34">
        <v>0</v>
      </c>
      <c r="R5" s="70">
        <f>O5-P5-Q5</f>
        <v>4126</v>
      </c>
    </row>
    <row r="6" spans="1:18" ht="24.95" customHeight="1" x14ac:dyDescent="0.2">
      <c r="A6" s="32" t="str">
        <f t="shared" ref="A6:A33" si="0">B6&amp;"|"&amp;C6&amp;"|"&amp;D6&amp;"|"&amp;E6&amp;"|"&amp;N6</f>
        <v>1441|1440005|5|2024|2</v>
      </c>
      <c r="B6" s="32">
        <v>1441</v>
      </c>
      <c r="C6" s="32">
        <v>1440005</v>
      </c>
      <c r="D6" s="32">
        <v>5</v>
      </c>
      <c r="E6" s="32">
        <v>2024</v>
      </c>
      <c r="F6" s="32">
        <v>10</v>
      </c>
      <c r="G6" s="32">
        <v>1</v>
      </c>
      <c r="H6" s="32">
        <v>58069360000120</v>
      </c>
      <c r="I6" s="33" t="s">
        <v>121</v>
      </c>
      <c r="J6" s="32">
        <v>4006</v>
      </c>
      <c r="K6" s="33" t="s">
        <v>59</v>
      </c>
      <c r="L6" s="32">
        <v>9</v>
      </c>
      <c r="M6" s="19">
        <v>45547</v>
      </c>
      <c r="N6" s="32">
        <v>2</v>
      </c>
      <c r="O6" s="34">
        <v>6716.43</v>
      </c>
      <c r="P6" s="34">
        <v>0</v>
      </c>
      <c r="Q6" s="34">
        <v>0</v>
      </c>
      <c r="R6" s="70">
        <f t="shared" ref="R6:R48" si="1">O6-P6-Q6</f>
        <v>6716.43</v>
      </c>
    </row>
    <row r="7" spans="1:18" ht="24.95" customHeight="1" x14ac:dyDescent="0.2">
      <c r="A7" s="32" t="str">
        <f t="shared" si="0"/>
        <v>1441|1440005|25|2024|4</v>
      </c>
      <c r="B7" s="32">
        <v>1441</v>
      </c>
      <c r="C7" s="32">
        <v>1440005</v>
      </c>
      <c r="D7" s="32">
        <v>25</v>
      </c>
      <c r="E7" s="32">
        <v>2024</v>
      </c>
      <c r="F7" s="32">
        <v>10</v>
      </c>
      <c r="G7" s="32">
        <v>1</v>
      </c>
      <c r="H7" s="32">
        <v>26759927000101</v>
      </c>
      <c r="I7" s="33" t="s">
        <v>122</v>
      </c>
      <c r="J7" s="32">
        <v>3017</v>
      </c>
      <c r="K7" s="33" t="s">
        <v>123</v>
      </c>
      <c r="L7" s="32">
        <v>9</v>
      </c>
      <c r="M7" s="19">
        <v>45565</v>
      </c>
      <c r="N7" s="32">
        <v>4</v>
      </c>
      <c r="O7" s="34">
        <v>5597</v>
      </c>
      <c r="P7" s="34">
        <v>0</v>
      </c>
      <c r="Q7" s="34">
        <v>0</v>
      </c>
      <c r="R7" s="70">
        <f t="shared" si="1"/>
        <v>5597</v>
      </c>
    </row>
    <row r="8" spans="1:18" ht="24.95" customHeight="1" x14ac:dyDescent="0.2">
      <c r="A8" s="32" t="str">
        <f t="shared" si="0"/>
        <v>1441|1440005|55|2024|4</v>
      </c>
      <c r="B8" s="32">
        <v>1441</v>
      </c>
      <c r="C8" s="32">
        <v>1440005</v>
      </c>
      <c r="D8" s="32">
        <v>55</v>
      </c>
      <c r="E8" s="32">
        <v>2024</v>
      </c>
      <c r="F8" s="32">
        <v>10</v>
      </c>
      <c r="G8" s="32">
        <v>1</v>
      </c>
      <c r="H8" s="32">
        <v>13743953000191</v>
      </c>
      <c r="I8" s="33" t="s">
        <v>124</v>
      </c>
      <c r="J8" s="32">
        <v>3008</v>
      </c>
      <c r="K8" s="33" t="s">
        <v>120</v>
      </c>
      <c r="L8" s="32">
        <v>9</v>
      </c>
      <c r="M8" s="19">
        <v>45553</v>
      </c>
      <c r="N8" s="32">
        <v>4</v>
      </c>
      <c r="O8" s="34">
        <v>984.5</v>
      </c>
      <c r="P8" s="34">
        <v>0</v>
      </c>
      <c r="Q8" s="34">
        <v>0</v>
      </c>
      <c r="R8" s="70">
        <f t="shared" si="1"/>
        <v>984.5</v>
      </c>
    </row>
    <row r="9" spans="1:18" ht="24.95" customHeight="1" x14ac:dyDescent="0.2">
      <c r="A9" s="32" t="str">
        <f t="shared" si="0"/>
        <v>1441|1440005|63|2024|2</v>
      </c>
      <c r="B9" s="32">
        <v>1441</v>
      </c>
      <c r="C9" s="32">
        <v>1440005</v>
      </c>
      <c r="D9" s="32">
        <v>63</v>
      </c>
      <c r="E9" s="32">
        <v>2024</v>
      </c>
      <c r="F9" s="32">
        <v>10</v>
      </c>
      <c r="G9" s="32">
        <v>1</v>
      </c>
      <c r="H9" s="32">
        <v>7266248000148</v>
      </c>
      <c r="I9" s="33" t="s">
        <v>125</v>
      </c>
      <c r="J9" s="32">
        <v>3005</v>
      </c>
      <c r="K9" s="33" t="s">
        <v>126</v>
      </c>
      <c r="L9" s="32">
        <v>9</v>
      </c>
      <c r="M9" s="19">
        <v>45554</v>
      </c>
      <c r="N9" s="32">
        <v>2</v>
      </c>
      <c r="O9" s="34">
        <v>6339.37</v>
      </c>
      <c r="P9" s="34">
        <v>0</v>
      </c>
      <c r="Q9" s="34">
        <v>0</v>
      </c>
      <c r="R9" s="70">
        <f t="shared" si="1"/>
        <v>6339.37</v>
      </c>
    </row>
    <row r="10" spans="1:18" ht="24.95" customHeight="1" x14ac:dyDescent="0.2">
      <c r="A10" s="32" t="str">
        <f t="shared" si="0"/>
        <v>1441|1440005|70|2024|3</v>
      </c>
      <c r="B10" s="32">
        <v>1441</v>
      </c>
      <c r="C10" s="32">
        <v>1440005</v>
      </c>
      <c r="D10" s="32">
        <v>70</v>
      </c>
      <c r="E10" s="32">
        <v>2024</v>
      </c>
      <c r="F10" s="32">
        <v>10</v>
      </c>
      <c r="G10" s="32">
        <v>1</v>
      </c>
      <c r="H10" s="32">
        <v>20161464000197</v>
      </c>
      <c r="I10" s="33" t="s">
        <v>127</v>
      </c>
      <c r="J10" s="32">
        <v>3003</v>
      </c>
      <c r="K10" s="33" t="s">
        <v>128</v>
      </c>
      <c r="L10" s="32">
        <v>9</v>
      </c>
      <c r="M10" s="19">
        <v>45555</v>
      </c>
      <c r="N10" s="32">
        <v>3</v>
      </c>
      <c r="O10" s="34">
        <v>75</v>
      </c>
      <c r="P10" s="34">
        <v>0</v>
      </c>
      <c r="Q10" s="34">
        <v>0</v>
      </c>
      <c r="R10" s="70">
        <f t="shared" si="1"/>
        <v>75</v>
      </c>
    </row>
    <row r="11" spans="1:18" ht="24.95" customHeight="1" x14ac:dyDescent="0.2">
      <c r="A11" s="32" t="str">
        <f t="shared" si="0"/>
        <v>1441|1440005|78|2024|5</v>
      </c>
      <c r="B11" s="32">
        <v>1441</v>
      </c>
      <c r="C11" s="32">
        <v>1440005</v>
      </c>
      <c r="D11" s="32">
        <v>78</v>
      </c>
      <c r="E11" s="32">
        <v>2024</v>
      </c>
      <c r="F11" s="32">
        <v>10</v>
      </c>
      <c r="G11" s="32">
        <v>1</v>
      </c>
      <c r="H11" s="32">
        <v>26759927000101</v>
      </c>
      <c r="I11" s="33" t="s">
        <v>122</v>
      </c>
      <c r="J11" s="32">
        <v>3017</v>
      </c>
      <c r="K11" s="33" t="s">
        <v>123</v>
      </c>
      <c r="L11" s="32">
        <v>9</v>
      </c>
      <c r="M11" s="19">
        <v>45552</v>
      </c>
      <c r="N11" s="32">
        <v>5</v>
      </c>
      <c r="O11" s="34">
        <v>27370</v>
      </c>
      <c r="P11" s="34">
        <v>0</v>
      </c>
      <c r="Q11" s="34">
        <v>0</v>
      </c>
      <c r="R11" s="70">
        <f t="shared" si="1"/>
        <v>27370</v>
      </c>
    </row>
    <row r="12" spans="1:18" ht="24.95" customHeight="1" x14ac:dyDescent="0.2">
      <c r="A12" s="32" t="str">
        <f t="shared" si="0"/>
        <v>1441|1440005|78|2024|6</v>
      </c>
      <c r="B12" s="32">
        <v>1441</v>
      </c>
      <c r="C12" s="32">
        <v>1440005</v>
      </c>
      <c r="D12" s="32">
        <v>78</v>
      </c>
      <c r="E12" s="32">
        <v>2024</v>
      </c>
      <c r="F12" s="32">
        <v>10</v>
      </c>
      <c r="G12" s="32">
        <v>1</v>
      </c>
      <c r="H12" s="32">
        <v>26759927000101</v>
      </c>
      <c r="I12" s="33" t="s">
        <v>122</v>
      </c>
      <c r="J12" s="32">
        <v>3017</v>
      </c>
      <c r="K12" s="33" t="s">
        <v>123</v>
      </c>
      <c r="L12" s="32">
        <v>9</v>
      </c>
      <c r="M12" s="19">
        <v>45553</v>
      </c>
      <c r="N12" s="32">
        <v>6</v>
      </c>
      <c r="O12" s="34">
        <v>76020</v>
      </c>
      <c r="P12" s="34">
        <v>0</v>
      </c>
      <c r="Q12" s="34">
        <v>0</v>
      </c>
      <c r="R12" s="70">
        <f t="shared" si="1"/>
        <v>76020</v>
      </c>
    </row>
    <row r="13" spans="1:18" ht="24.95" customHeight="1" x14ac:dyDescent="0.2">
      <c r="A13" s="32" t="str">
        <f t="shared" si="0"/>
        <v>1441|1440005|81|2024|1</v>
      </c>
      <c r="B13" s="32">
        <v>1441</v>
      </c>
      <c r="C13" s="32">
        <v>1440005</v>
      </c>
      <c r="D13" s="32">
        <v>81</v>
      </c>
      <c r="E13" s="32">
        <v>2024</v>
      </c>
      <c r="F13" s="32">
        <v>10</v>
      </c>
      <c r="G13" s="32">
        <v>1</v>
      </c>
      <c r="H13" s="32">
        <v>17138140000123</v>
      </c>
      <c r="I13" s="33" t="s">
        <v>129</v>
      </c>
      <c r="J13" s="32">
        <v>3008</v>
      </c>
      <c r="K13" s="33" t="s">
        <v>120</v>
      </c>
      <c r="L13" s="32">
        <v>9</v>
      </c>
      <c r="M13" s="19">
        <v>45552</v>
      </c>
      <c r="N13" s="32">
        <v>1</v>
      </c>
      <c r="O13" s="34">
        <v>24000</v>
      </c>
      <c r="P13" s="34">
        <v>0</v>
      </c>
      <c r="Q13" s="34">
        <v>0</v>
      </c>
      <c r="R13" s="70">
        <f t="shared" si="1"/>
        <v>24000</v>
      </c>
    </row>
    <row r="14" spans="1:18" ht="24.95" customHeight="1" x14ac:dyDescent="0.2">
      <c r="A14" s="32" t="str">
        <f t="shared" si="0"/>
        <v>1441|1440005|85|2024|1</v>
      </c>
      <c r="B14" s="32">
        <v>1441</v>
      </c>
      <c r="C14" s="32">
        <v>1440005</v>
      </c>
      <c r="D14" s="32">
        <v>85</v>
      </c>
      <c r="E14" s="32">
        <v>2024</v>
      </c>
      <c r="F14" s="32">
        <v>10</v>
      </c>
      <c r="G14" s="32">
        <v>1</v>
      </c>
      <c r="H14" s="32">
        <v>71402192000100</v>
      </c>
      <c r="I14" s="33" t="s">
        <v>130</v>
      </c>
      <c r="J14" s="32">
        <v>5212</v>
      </c>
      <c r="K14" s="33" t="s">
        <v>56</v>
      </c>
      <c r="L14" s="32">
        <v>9</v>
      </c>
      <c r="M14" s="19">
        <v>45539</v>
      </c>
      <c r="N14" s="32">
        <v>1</v>
      </c>
      <c r="O14" s="34">
        <v>17714</v>
      </c>
      <c r="P14" s="34">
        <v>0</v>
      </c>
      <c r="Q14" s="34">
        <v>0</v>
      </c>
      <c r="R14" s="70">
        <f t="shared" si="1"/>
        <v>17714</v>
      </c>
    </row>
    <row r="15" spans="1:18" ht="24.95" customHeight="1" x14ac:dyDescent="0.2">
      <c r="A15" s="32" t="str">
        <f t="shared" si="0"/>
        <v>1441|1440005|89|2024|1</v>
      </c>
      <c r="B15" s="32">
        <v>1441</v>
      </c>
      <c r="C15" s="32">
        <v>1440005</v>
      </c>
      <c r="D15" s="32">
        <v>89</v>
      </c>
      <c r="E15" s="32">
        <v>2024</v>
      </c>
      <c r="F15" s="32">
        <v>10</v>
      </c>
      <c r="G15" s="32">
        <v>1</v>
      </c>
      <c r="H15" s="32">
        <v>17263096000183</v>
      </c>
      <c r="I15" s="33" t="s">
        <v>131</v>
      </c>
      <c r="J15" s="32">
        <v>5225</v>
      </c>
      <c r="K15" s="33" t="s">
        <v>57</v>
      </c>
      <c r="L15" s="32">
        <v>9</v>
      </c>
      <c r="M15" s="19">
        <v>45547</v>
      </c>
      <c r="N15" s="32">
        <v>1</v>
      </c>
      <c r="O15" s="34">
        <v>7938.21</v>
      </c>
      <c r="P15" s="34">
        <v>0</v>
      </c>
      <c r="Q15" s="34">
        <v>0</v>
      </c>
      <c r="R15" s="70">
        <f t="shared" si="1"/>
        <v>7938.21</v>
      </c>
    </row>
    <row r="16" spans="1:18" ht="24.95" customHeight="1" x14ac:dyDescent="0.2">
      <c r="A16" s="32" t="str">
        <f t="shared" si="0"/>
        <v>1441|1440005|90|2024|1</v>
      </c>
      <c r="B16" s="32">
        <v>1441</v>
      </c>
      <c r="C16" s="32">
        <v>1440005</v>
      </c>
      <c r="D16" s="32">
        <v>90</v>
      </c>
      <c r="E16" s="32">
        <v>2024</v>
      </c>
      <c r="F16" s="32">
        <v>10</v>
      </c>
      <c r="G16" s="32">
        <v>1</v>
      </c>
      <c r="H16" s="32">
        <v>17263096000183</v>
      </c>
      <c r="I16" s="33" t="s">
        <v>131</v>
      </c>
      <c r="J16" s="32">
        <v>3022</v>
      </c>
      <c r="K16" s="33" t="s">
        <v>132</v>
      </c>
      <c r="L16" s="32">
        <v>9</v>
      </c>
      <c r="M16" s="19">
        <v>45547</v>
      </c>
      <c r="N16" s="32">
        <v>1</v>
      </c>
      <c r="O16" s="34">
        <v>3322.74</v>
      </c>
      <c r="P16" s="34">
        <v>0</v>
      </c>
      <c r="Q16" s="34">
        <v>0</v>
      </c>
      <c r="R16" s="70">
        <f t="shared" si="1"/>
        <v>3322.74</v>
      </c>
    </row>
    <row r="17" spans="1:18" ht="24.95" customHeight="1" x14ac:dyDescent="0.2">
      <c r="A17" s="32" t="str">
        <f t="shared" si="0"/>
        <v>1441|1440006|2|2024|8</v>
      </c>
      <c r="B17" s="32">
        <v>1441</v>
      </c>
      <c r="C17" s="32">
        <v>1440006</v>
      </c>
      <c r="D17" s="32">
        <v>2</v>
      </c>
      <c r="E17" s="32">
        <v>2024</v>
      </c>
      <c r="F17" s="32">
        <v>10</v>
      </c>
      <c r="G17" s="32">
        <v>1</v>
      </c>
      <c r="H17" s="32">
        <v>1017250000105</v>
      </c>
      <c r="I17" s="33" t="s">
        <v>133</v>
      </c>
      <c r="J17" s="32">
        <v>3304</v>
      </c>
      <c r="K17" s="33" t="s">
        <v>134</v>
      </c>
      <c r="L17" s="32">
        <v>9</v>
      </c>
      <c r="M17" s="19">
        <v>45552</v>
      </c>
      <c r="N17" s="32">
        <v>8</v>
      </c>
      <c r="O17" s="34">
        <v>4344.33</v>
      </c>
      <c r="P17" s="34">
        <v>0</v>
      </c>
      <c r="Q17" s="34">
        <v>0</v>
      </c>
      <c r="R17" s="70">
        <f t="shared" si="1"/>
        <v>4344.33</v>
      </c>
    </row>
    <row r="18" spans="1:18" ht="24.95" customHeight="1" x14ac:dyDescent="0.2">
      <c r="A18" s="32" t="str">
        <f t="shared" si="0"/>
        <v>1441|1440006|35|2024|1</v>
      </c>
      <c r="B18" s="32">
        <v>1441</v>
      </c>
      <c r="C18" s="32">
        <v>1440006</v>
      </c>
      <c r="D18" s="32">
        <v>35</v>
      </c>
      <c r="E18" s="32">
        <v>2024</v>
      </c>
      <c r="F18" s="32">
        <v>10</v>
      </c>
      <c r="G18" s="32">
        <v>1</v>
      </c>
      <c r="H18" s="32">
        <v>36593318000170</v>
      </c>
      <c r="I18" s="33" t="s">
        <v>135</v>
      </c>
      <c r="J18" s="32">
        <v>3948</v>
      </c>
      <c r="K18" s="33" t="s">
        <v>85</v>
      </c>
      <c r="L18" s="32">
        <v>9</v>
      </c>
      <c r="M18" s="19">
        <v>45553</v>
      </c>
      <c r="N18" s="32">
        <v>1</v>
      </c>
      <c r="O18" s="34">
        <v>4000</v>
      </c>
      <c r="P18" s="34">
        <v>80.400000000000006</v>
      </c>
      <c r="Q18" s="34">
        <v>0</v>
      </c>
      <c r="R18" s="70">
        <f t="shared" si="1"/>
        <v>3919.6</v>
      </c>
    </row>
    <row r="19" spans="1:18" ht="24.95" customHeight="1" x14ac:dyDescent="0.2">
      <c r="A19" s="32" t="str">
        <f t="shared" si="0"/>
        <v>1441|1440006|41|2024|1</v>
      </c>
      <c r="B19" s="32">
        <v>1441</v>
      </c>
      <c r="C19" s="32">
        <v>1440006</v>
      </c>
      <c r="D19" s="32">
        <v>41</v>
      </c>
      <c r="E19" s="32">
        <v>2024</v>
      </c>
      <c r="F19" s="32">
        <v>10</v>
      </c>
      <c r="G19" s="32">
        <v>1</v>
      </c>
      <c r="H19" s="32">
        <v>30375048000145</v>
      </c>
      <c r="I19" s="33" t="s">
        <v>136</v>
      </c>
      <c r="J19" s="32">
        <v>3948</v>
      </c>
      <c r="K19" s="33" t="s">
        <v>85</v>
      </c>
      <c r="L19" s="32">
        <v>9</v>
      </c>
      <c r="M19" s="19">
        <v>45541</v>
      </c>
      <c r="N19" s="32">
        <v>1</v>
      </c>
      <c r="O19" s="34">
        <v>5602.45</v>
      </c>
      <c r="P19" s="34">
        <v>0</v>
      </c>
      <c r="Q19" s="34">
        <v>0</v>
      </c>
      <c r="R19" s="70">
        <f t="shared" si="1"/>
        <v>5602.45</v>
      </c>
    </row>
    <row r="20" spans="1:18" ht="24.95" customHeight="1" x14ac:dyDescent="0.2">
      <c r="A20" s="32" t="str">
        <f t="shared" si="0"/>
        <v>1441|1440006|42|2024|1</v>
      </c>
      <c r="B20" s="32">
        <v>1441</v>
      </c>
      <c r="C20" s="32">
        <v>1440006</v>
      </c>
      <c r="D20" s="32">
        <v>42</v>
      </c>
      <c r="E20" s="32">
        <v>2024</v>
      </c>
      <c r="F20" s="32">
        <v>10</v>
      </c>
      <c r="G20" s="32">
        <v>1</v>
      </c>
      <c r="H20" s="32">
        <v>34116345000127</v>
      </c>
      <c r="I20" s="33" t="s">
        <v>137</v>
      </c>
      <c r="J20" s="32">
        <v>3948</v>
      </c>
      <c r="K20" s="33" t="s">
        <v>85</v>
      </c>
      <c r="L20" s="32">
        <v>9</v>
      </c>
      <c r="M20" s="19">
        <v>45538</v>
      </c>
      <c r="N20" s="32">
        <v>1</v>
      </c>
      <c r="O20" s="34">
        <v>5602.45</v>
      </c>
      <c r="P20" s="34">
        <v>156.31</v>
      </c>
      <c r="Q20" s="34">
        <v>0</v>
      </c>
      <c r="R20" s="70">
        <f t="shared" si="1"/>
        <v>5446.1399999999994</v>
      </c>
    </row>
    <row r="21" spans="1:18" ht="24.95" customHeight="1" x14ac:dyDescent="0.2">
      <c r="A21" s="32" t="str">
        <f t="shared" si="0"/>
        <v>1441|1440011|53|2024|9</v>
      </c>
      <c r="B21" s="32">
        <v>1441</v>
      </c>
      <c r="C21" s="32">
        <v>1440011</v>
      </c>
      <c r="D21" s="32">
        <v>53</v>
      </c>
      <c r="E21" s="32">
        <v>2024</v>
      </c>
      <c r="F21" s="32">
        <v>10</v>
      </c>
      <c r="G21" s="32">
        <v>1</v>
      </c>
      <c r="H21" s="32">
        <v>5381960000162</v>
      </c>
      <c r="I21" s="33" t="s">
        <v>138</v>
      </c>
      <c r="J21" s="32">
        <v>3921</v>
      </c>
      <c r="K21" s="33" t="s">
        <v>106</v>
      </c>
      <c r="L21" s="32">
        <v>9</v>
      </c>
      <c r="M21" s="19">
        <v>45539</v>
      </c>
      <c r="N21" s="32">
        <v>9</v>
      </c>
      <c r="O21" s="34">
        <v>17384.400000000001</v>
      </c>
      <c r="P21" s="34">
        <v>757.96</v>
      </c>
      <c r="Q21" s="34">
        <v>0</v>
      </c>
      <c r="R21" s="70">
        <f t="shared" si="1"/>
        <v>16626.440000000002</v>
      </c>
    </row>
    <row r="22" spans="1:18" ht="24.95" customHeight="1" x14ac:dyDescent="0.2">
      <c r="A22" s="32" t="str">
        <f t="shared" si="0"/>
        <v>1441|1440011|56|2024|10</v>
      </c>
      <c r="B22" s="32">
        <v>1441</v>
      </c>
      <c r="C22" s="32">
        <v>1440011</v>
      </c>
      <c r="D22" s="32">
        <v>56</v>
      </c>
      <c r="E22" s="32">
        <v>2024</v>
      </c>
      <c r="F22" s="32">
        <v>10</v>
      </c>
      <c r="G22" s="32">
        <v>1</v>
      </c>
      <c r="H22" s="32">
        <v>10658360000139</v>
      </c>
      <c r="I22" s="33" t="s">
        <v>139</v>
      </c>
      <c r="J22" s="32">
        <v>3921</v>
      </c>
      <c r="K22" s="33" t="s">
        <v>106</v>
      </c>
      <c r="L22" s="32">
        <v>9</v>
      </c>
      <c r="M22" s="19">
        <v>45547</v>
      </c>
      <c r="N22" s="32">
        <v>10</v>
      </c>
      <c r="O22" s="34">
        <v>1135.49</v>
      </c>
      <c r="P22" s="34">
        <v>0</v>
      </c>
      <c r="Q22" s="34">
        <v>0</v>
      </c>
      <c r="R22" s="70">
        <f t="shared" si="1"/>
        <v>1135.49</v>
      </c>
    </row>
    <row r="23" spans="1:18" ht="24.95" customHeight="1" x14ac:dyDescent="0.2">
      <c r="A23" s="32" t="str">
        <f t="shared" si="0"/>
        <v>1441|1440011|58|2024|8</v>
      </c>
      <c r="B23" s="32">
        <v>1441</v>
      </c>
      <c r="C23" s="32">
        <v>1440011</v>
      </c>
      <c r="D23" s="32">
        <v>58</v>
      </c>
      <c r="E23" s="32">
        <v>2024</v>
      </c>
      <c r="F23" s="32">
        <v>10</v>
      </c>
      <c r="G23" s="32">
        <v>1</v>
      </c>
      <c r="H23" s="32">
        <v>26179697000101</v>
      </c>
      <c r="I23" s="33" t="s">
        <v>140</v>
      </c>
      <c r="J23" s="32">
        <v>3987</v>
      </c>
      <c r="K23" s="33" t="s">
        <v>107</v>
      </c>
      <c r="L23" s="32">
        <v>9</v>
      </c>
      <c r="M23" s="19">
        <v>45546</v>
      </c>
      <c r="N23" s="32">
        <v>8</v>
      </c>
      <c r="O23" s="34">
        <v>2210.34</v>
      </c>
      <c r="P23" s="86">
        <v>110.52</v>
      </c>
      <c r="Q23" s="34">
        <v>0</v>
      </c>
      <c r="R23" s="70">
        <f t="shared" si="1"/>
        <v>2099.8200000000002</v>
      </c>
    </row>
    <row r="24" spans="1:18" ht="24.95" customHeight="1" x14ac:dyDescent="0.2">
      <c r="A24" s="32" t="str">
        <f t="shared" si="0"/>
        <v>1441|1440011|61|2024|7</v>
      </c>
      <c r="B24" s="32">
        <v>1441</v>
      </c>
      <c r="C24" s="32">
        <v>1440011</v>
      </c>
      <c r="D24" s="32">
        <v>61</v>
      </c>
      <c r="E24" s="32">
        <v>2024</v>
      </c>
      <c r="F24" s="32">
        <v>10</v>
      </c>
      <c r="G24" s="32">
        <v>1</v>
      </c>
      <c r="H24" s="32">
        <v>18745455000100</v>
      </c>
      <c r="I24" s="33" t="s">
        <v>141</v>
      </c>
      <c r="J24" s="32">
        <v>3999</v>
      </c>
      <c r="K24" s="33" t="s">
        <v>105</v>
      </c>
      <c r="L24" s="32">
        <v>9</v>
      </c>
      <c r="M24" s="19">
        <v>45553</v>
      </c>
      <c r="N24" s="32">
        <v>7</v>
      </c>
      <c r="O24" s="34">
        <v>608</v>
      </c>
      <c r="P24" s="86">
        <v>12.16</v>
      </c>
      <c r="Q24" s="34">
        <v>0</v>
      </c>
      <c r="R24" s="70">
        <f t="shared" si="1"/>
        <v>595.84</v>
      </c>
    </row>
    <row r="25" spans="1:18" ht="24.95" customHeight="1" x14ac:dyDescent="0.2">
      <c r="A25" s="32" t="str">
        <f t="shared" si="0"/>
        <v>1441|1440011|62|2024|9</v>
      </c>
      <c r="B25" s="32">
        <v>1441</v>
      </c>
      <c r="C25" s="32">
        <v>1440011</v>
      </c>
      <c r="D25" s="32">
        <v>62</v>
      </c>
      <c r="E25" s="32">
        <v>2024</v>
      </c>
      <c r="F25" s="32">
        <v>10</v>
      </c>
      <c r="G25" s="32">
        <v>1</v>
      </c>
      <c r="H25" s="32">
        <v>22884260000100</v>
      </c>
      <c r="I25" s="33" t="s">
        <v>142</v>
      </c>
      <c r="J25" s="32">
        <v>3921</v>
      </c>
      <c r="K25" s="33" t="s">
        <v>106</v>
      </c>
      <c r="L25" s="32">
        <v>9</v>
      </c>
      <c r="M25" s="19">
        <v>45545</v>
      </c>
      <c r="N25" s="32">
        <v>9</v>
      </c>
      <c r="O25" s="34">
        <v>22217</v>
      </c>
      <c r="P25" s="86">
        <v>1079.75</v>
      </c>
      <c r="Q25" s="34">
        <v>0</v>
      </c>
      <c r="R25" s="70">
        <f t="shared" si="1"/>
        <v>21137.25</v>
      </c>
    </row>
    <row r="26" spans="1:18" ht="24.95" customHeight="1" x14ac:dyDescent="0.2">
      <c r="A26" s="32" t="str">
        <f t="shared" si="0"/>
        <v>1441|1440011|63|2024|8</v>
      </c>
      <c r="B26" s="32">
        <v>1441</v>
      </c>
      <c r="C26" s="32">
        <v>1440011</v>
      </c>
      <c r="D26" s="32">
        <v>63</v>
      </c>
      <c r="E26" s="32">
        <v>2024</v>
      </c>
      <c r="F26" s="32">
        <v>10</v>
      </c>
      <c r="G26" s="32">
        <v>1</v>
      </c>
      <c r="H26" s="32">
        <v>22884260000100</v>
      </c>
      <c r="I26" s="33" t="s">
        <v>142</v>
      </c>
      <c r="J26" s="32">
        <v>3921</v>
      </c>
      <c r="K26" s="33" t="s">
        <v>106</v>
      </c>
      <c r="L26" s="32">
        <v>9</v>
      </c>
      <c r="M26" s="19">
        <v>45539</v>
      </c>
      <c r="N26" s="32">
        <v>8</v>
      </c>
      <c r="O26" s="34">
        <v>11095</v>
      </c>
      <c r="P26" s="86">
        <v>539.22</v>
      </c>
      <c r="Q26" s="34">
        <v>0</v>
      </c>
      <c r="R26" s="70">
        <f t="shared" si="1"/>
        <v>10555.78</v>
      </c>
    </row>
    <row r="27" spans="1:18" ht="24.95" customHeight="1" x14ac:dyDescent="0.2">
      <c r="A27" s="32" t="str">
        <f t="shared" si="0"/>
        <v>1441|1440011|64|2024|8</v>
      </c>
      <c r="B27" s="32">
        <v>1441</v>
      </c>
      <c r="C27" s="32">
        <v>1440011</v>
      </c>
      <c r="D27" s="32">
        <v>64</v>
      </c>
      <c r="E27" s="32">
        <v>2024</v>
      </c>
      <c r="F27" s="32">
        <v>10</v>
      </c>
      <c r="G27" s="32">
        <v>1</v>
      </c>
      <c r="H27" s="32">
        <v>22884260000100</v>
      </c>
      <c r="I27" s="33" t="s">
        <v>142</v>
      </c>
      <c r="J27" s="32">
        <v>3921</v>
      </c>
      <c r="K27" s="33" t="s">
        <v>106</v>
      </c>
      <c r="L27" s="32">
        <v>9</v>
      </c>
      <c r="M27" s="19">
        <v>45539</v>
      </c>
      <c r="N27" s="32">
        <v>8</v>
      </c>
      <c r="O27" s="34">
        <v>9858</v>
      </c>
      <c r="P27" s="86">
        <v>479.1</v>
      </c>
      <c r="Q27" s="34">
        <v>0</v>
      </c>
      <c r="R27" s="70">
        <f t="shared" si="1"/>
        <v>9378.9</v>
      </c>
    </row>
    <row r="28" spans="1:18" ht="24.95" customHeight="1" x14ac:dyDescent="0.2">
      <c r="A28" s="32" t="str">
        <f t="shared" si="0"/>
        <v>1441|1440011|65|2024|8</v>
      </c>
      <c r="B28" s="32">
        <v>1441</v>
      </c>
      <c r="C28" s="32">
        <v>1440011</v>
      </c>
      <c r="D28" s="32">
        <v>65</v>
      </c>
      <c r="E28" s="32">
        <v>2024</v>
      </c>
      <c r="F28" s="32">
        <v>10</v>
      </c>
      <c r="G28" s="32">
        <v>1</v>
      </c>
      <c r="H28" s="32">
        <v>10426962000160</v>
      </c>
      <c r="I28" s="33" t="s">
        <v>143</v>
      </c>
      <c r="J28" s="32">
        <v>3921</v>
      </c>
      <c r="K28" s="33" t="s">
        <v>106</v>
      </c>
      <c r="L28" s="32">
        <v>9</v>
      </c>
      <c r="M28" s="19">
        <v>45545</v>
      </c>
      <c r="N28" s="32">
        <v>8</v>
      </c>
      <c r="O28" s="34">
        <v>20775</v>
      </c>
      <c r="P28" s="86">
        <v>772.83</v>
      </c>
      <c r="Q28" s="34">
        <v>0</v>
      </c>
      <c r="R28" s="70">
        <f t="shared" si="1"/>
        <v>20002.169999999998</v>
      </c>
    </row>
    <row r="29" spans="1:18" ht="24.95" customHeight="1" x14ac:dyDescent="0.2">
      <c r="A29" s="32" t="str">
        <f t="shared" si="0"/>
        <v>1441|1440011|66|2024|8</v>
      </c>
      <c r="B29" s="32">
        <v>1441</v>
      </c>
      <c r="C29" s="32">
        <v>1440011</v>
      </c>
      <c r="D29" s="32">
        <v>66</v>
      </c>
      <c r="E29" s="32">
        <v>2024</v>
      </c>
      <c r="F29" s="32">
        <v>10</v>
      </c>
      <c r="G29" s="32">
        <v>1</v>
      </c>
      <c r="H29" s="32">
        <v>10426962000160</v>
      </c>
      <c r="I29" s="33" t="s">
        <v>143</v>
      </c>
      <c r="J29" s="32">
        <v>3921</v>
      </c>
      <c r="K29" s="33" t="s">
        <v>106</v>
      </c>
      <c r="L29" s="32">
        <v>9</v>
      </c>
      <c r="M29" s="19">
        <v>45545</v>
      </c>
      <c r="N29" s="32">
        <v>8</v>
      </c>
      <c r="O29" s="34">
        <v>13245</v>
      </c>
      <c r="P29" s="86">
        <v>492.71</v>
      </c>
      <c r="Q29" s="34">
        <v>0</v>
      </c>
      <c r="R29" s="70">
        <f t="shared" si="1"/>
        <v>12752.29</v>
      </c>
    </row>
    <row r="30" spans="1:18" ht="24.95" customHeight="1" x14ac:dyDescent="0.2">
      <c r="A30" s="32" t="str">
        <f t="shared" si="0"/>
        <v>1441|1440011|67|2024|15</v>
      </c>
      <c r="B30" s="32">
        <v>1441</v>
      </c>
      <c r="C30" s="32">
        <v>1440011</v>
      </c>
      <c r="D30" s="32">
        <v>67</v>
      </c>
      <c r="E30" s="32">
        <v>2024</v>
      </c>
      <c r="F30" s="32">
        <v>10</v>
      </c>
      <c r="G30" s="32">
        <v>1</v>
      </c>
      <c r="H30" s="32">
        <v>405867000127</v>
      </c>
      <c r="I30" s="33" t="s">
        <v>144</v>
      </c>
      <c r="J30" s="32">
        <v>3999</v>
      </c>
      <c r="K30" s="33" t="s">
        <v>105</v>
      </c>
      <c r="L30" s="32">
        <v>9</v>
      </c>
      <c r="M30" s="19">
        <v>45553</v>
      </c>
      <c r="N30" s="32">
        <v>15</v>
      </c>
      <c r="O30" s="34">
        <v>7454.54</v>
      </c>
      <c r="P30" s="86">
        <v>372.73</v>
      </c>
      <c r="Q30" s="34">
        <v>0</v>
      </c>
      <c r="R30" s="70">
        <f t="shared" si="1"/>
        <v>7081.8099999999995</v>
      </c>
    </row>
    <row r="31" spans="1:18" ht="24.95" customHeight="1" x14ac:dyDescent="0.2">
      <c r="A31" s="32" t="str">
        <f t="shared" si="0"/>
        <v>1441|1440011|68|2024|8</v>
      </c>
      <c r="B31" s="32">
        <v>1441</v>
      </c>
      <c r="C31" s="32">
        <v>1440011</v>
      </c>
      <c r="D31" s="32">
        <v>68</v>
      </c>
      <c r="E31" s="32">
        <v>2024</v>
      </c>
      <c r="F31" s="32">
        <v>10</v>
      </c>
      <c r="G31" s="32">
        <v>1</v>
      </c>
      <c r="H31" s="32">
        <v>3539398000127</v>
      </c>
      <c r="I31" s="33" t="s">
        <v>145</v>
      </c>
      <c r="J31" s="32">
        <v>3921</v>
      </c>
      <c r="K31" s="33" t="s">
        <v>106</v>
      </c>
      <c r="L31" s="32">
        <v>9</v>
      </c>
      <c r="M31" s="19">
        <v>45545</v>
      </c>
      <c r="N31" s="32">
        <v>8</v>
      </c>
      <c r="O31" s="34">
        <v>1402.01</v>
      </c>
      <c r="P31" s="86">
        <v>70.099999999999994</v>
      </c>
      <c r="Q31" s="34">
        <v>0</v>
      </c>
      <c r="R31" s="70">
        <f t="shared" si="1"/>
        <v>1331.91</v>
      </c>
    </row>
    <row r="32" spans="1:18" ht="24.95" customHeight="1" x14ac:dyDescent="0.2">
      <c r="A32" s="32" t="str">
        <f t="shared" si="0"/>
        <v>1441|1440011|68|2024|9</v>
      </c>
      <c r="B32" s="32">
        <v>1441</v>
      </c>
      <c r="C32" s="32">
        <v>1440011</v>
      </c>
      <c r="D32" s="32">
        <v>68</v>
      </c>
      <c r="E32" s="32">
        <v>2024</v>
      </c>
      <c r="F32" s="32">
        <v>10</v>
      </c>
      <c r="G32" s="32">
        <v>1</v>
      </c>
      <c r="H32" s="32">
        <v>3539398000127</v>
      </c>
      <c r="I32" s="33" t="s">
        <v>145</v>
      </c>
      <c r="J32" s="32">
        <v>3921</v>
      </c>
      <c r="K32" s="33" t="s">
        <v>106</v>
      </c>
      <c r="L32" s="32">
        <v>9</v>
      </c>
      <c r="M32" s="19">
        <v>45546</v>
      </c>
      <c r="N32" s="32">
        <v>9</v>
      </c>
      <c r="O32" s="34">
        <v>55.04</v>
      </c>
      <c r="P32" s="86">
        <v>5.5</v>
      </c>
      <c r="Q32" s="34">
        <v>0</v>
      </c>
      <c r="R32" s="70">
        <f t="shared" si="1"/>
        <v>49.54</v>
      </c>
    </row>
    <row r="33" spans="1:18" ht="24.95" customHeight="1" x14ac:dyDescent="0.2">
      <c r="A33" s="32" t="str">
        <f t="shared" si="0"/>
        <v>1441|1440011|68|2024|10</v>
      </c>
      <c r="B33" s="32">
        <v>1441</v>
      </c>
      <c r="C33" s="32">
        <v>1440011</v>
      </c>
      <c r="D33" s="32">
        <v>68</v>
      </c>
      <c r="E33" s="32">
        <v>2024</v>
      </c>
      <c r="F33" s="32">
        <v>10</v>
      </c>
      <c r="G33" s="32">
        <v>1</v>
      </c>
      <c r="H33" s="32">
        <v>3539398000127</v>
      </c>
      <c r="I33" s="33" t="s">
        <v>145</v>
      </c>
      <c r="J33" s="32">
        <v>3921</v>
      </c>
      <c r="K33" s="33" t="s">
        <v>106</v>
      </c>
      <c r="L33" s="32">
        <v>9</v>
      </c>
      <c r="M33" s="19">
        <v>45546</v>
      </c>
      <c r="N33" s="32">
        <v>10</v>
      </c>
      <c r="O33" s="34">
        <v>55.04</v>
      </c>
      <c r="P33" s="79">
        <v>0</v>
      </c>
      <c r="Q33" s="34">
        <v>0</v>
      </c>
      <c r="R33" s="70">
        <f t="shared" si="1"/>
        <v>55.04</v>
      </c>
    </row>
    <row r="34" spans="1:18" ht="24.95" customHeight="1" x14ac:dyDescent="0.2">
      <c r="A34" s="32" t="str">
        <f t="shared" ref="A34:A58" si="2">B34&amp;"|"&amp;C34&amp;"|"&amp;D34&amp;"|"&amp;E34&amp;"|"&amp;N34</f>
        <v>1441|1440011|70|2024|10</v>
      </c>
      <c r="B34" s="32">
        <v>1441</v>
      </c>
      <c r="C34" s="32">
        <v>1440011</v>
      </c>
      <c r="D34" s="32">
        <v>70</v>
      </c>
      <c r="E34" s="32">
        <v>2024</v>
      </c>
      <c r="F34" s="32">
        <v>10</v>
      </c>
      <c r="G34" s="32">
        <v>1</v>
      </c>
      <c r="H34" s="32">
        <v>28941803000160</v>
      </c>
      <c r="I34" s="33" t="s">
        <v>146</v>
      </c>
      <c r="J34" s="32">
        <v>3921</v>
      </c>
      <c r="K34" s="33" t="s">
        <v>106</v>
      </c>
      <c r="L34" s="32">
        <v>9</v>
      </c>
      <c r="M34" s="19">
        <v>45545</v>
      </c>
      <c r="N34" s="32">
        <v>10</v>
      </c>
      <c r="O34" s="34">
        <v>883.37</v>
      </c>
      <c r="P34" s="86">
        <v>30.74</v>
      </c>
      <c r="Q34" s="34">
        <v>0</v>
      </c>
      <c r="R34" s="70">
        <f t="shared" si="1"/>
        <v>852.63</v>
      </c>
    </row>
    <row r="35" spans="1:18" ht="24.95" customHeight="1" x14ac:dyDescent="0.2">
      <c r="A35" s="32" t="str">
        <f t="shared" si="2"/>
        <v>1441|1440011|71|2024|8</v>
      </c>
      <c r="B35" s="32">
        <v>1441</v>
      </c>
      <c r="C35" s="32">
        <v>1440011</v>
      </c>
      <c r="D35" s="32">
        <v>71</v>
      </c>
      <c r="E35" s="32">
        <v>2024</v>
      </c>
      <c r="F35" s="32">
        <v>10</v>
      </c>
      <c r="G35" s="32">
        <v>1</v>
      </c>
      <c r="H35" s="32">
        <v>34028316001509</v>
      </c>
      <c r="I35" s="33" t="s">
        <v>147</v>
      </c>
      <c r="J35" s="32">
        <v>3915</v>
      </c>
      <c r="K35" s="33" t="s">
        <v>148</v>
      </c>
      <c r="L35" s="32">
        <v>9</v>
      </c>
      <c r="M35" s="19">
        <v>45545</v>
      </c>
      <c r="N35" s="32">
        <v>8</v>
      </c>
      <c r="O35" s="34">
        <v>31228.25</v>
      </c>
      <c r="P35" s="79">
        <v>0</v>
      </c>
      <c r="Q35" s="34">
        <v>0</v>
      </c>
      <c r="R35" s="70">
        <f t="shared" si="1"/>
        <v>31228.25</v>
      </c>
    </row>
    <row r="36" spans="1:18" ht="24.95" customHeight="1" x14ac:dyDescent="0.2">
      <c r="A36" s="32" t="str">
        <f t="shared" si="2"/>
        <v>1441|1440011|72|2024|8</v>
      </c>
      <c r="B36" s="32">
        <v>1441</v>
      </c>
      <c r="C36" s="32">
        <v>1440011</v>
      </c>
      <c r="D36" s="32">
        <v>72</v>
      </c>
      <c r="E36" s="32">
        <v>2024</v>
      </c>
      <c r="F36" s="32">
        <v>10</v>
      </c>
      <c r="G36" s="32">
        <v>1</v>
      </c>
      <c r="H36" s="32">
        <v>8458633000150</v>
      </c>
      <c r="I36" s="33" t="s">
        <v>149</v>
      </c>
      <c r="J36" s="32">
        <v>3921</v>
      </c>
      <c r="K36" s="33" t="s">
        <v>106</v>
      </c>
      <c r="L36" s="32">
        <v>9</v>
      </c>
      <c r="M36" s="19">
        <v>45545</v>
      </c>
      <c r="N36" s="32">
        <v>8</v>
      </c>
      <c r="O36" s="34">
        <v>831.43</v>
      </c>
      <c r="P36" s="34">
        <v>0</v>
      </c>
      <c r="Q36" s="34">
        <v>0</v>
      </c>
      <c r="R36" s="70">
        <f t="shared" si="1"/>
        <v>831.43</v>
      </c>
    </row>
    <row r="37" spans="1:18" ht="24.95" customHeight="1" x14ac:dyDescent="0.2">
      <c r="A37" s="32" t="str">
        <f t="shared" si="2"/>
        <v>1441|1440011|72|2024|9</v>
      </c>
      <c r="B37" s="32">
        <v>1441</v>
      </c>
      <c r="C37" s="32">
        <v>1440011</v>
      </c>
      <c r="D37" s="32">
        <v>72</v>
      </c>
      <c r="E37" s="32">
        <v>2024</v>
      </c>
      <c r="F37" s="32">
        <v>10</v>
      </c>
      <c r="G37" s="32">
        <v>1</v>
      </c>
      <c r="H37" s="32">
        <v>8458633000150</v>
      </c>
      <c r="I37" s="33" t="s">
        <v>149</v>
      </c>
      <c r="J37" s="32">
        <v>3921</v>
      </c>
      <c r="K37" s="33" t="s">
        <v>106</v>
      </c>
      <c r="L37" s="32">
        <v>9</v>
      </c>
      <c r="M37" s="19">
        <v>45545</v>
      </c>
      <c r="N37" s="32">
        <v>9</v>
      </c>
      <c r="O37" s="34">
        <v>831.43</v>
      </c>
      <c r="P37" s="79">
        <v>0</v>
      </c>
      <c r="Q37" s="34">
        <v>0</v>
      </c>
      <c r="R37" s="70">
        <f t="shared" si="1"/>
        <v>831.43</v>
      </c>
    </row>
    <row r="38" spans="1:18" ht="24.95" customHeight="1" x14ac:dyDescent="0.2">
      <c r="A38" s="32" t="str">
        <f t="shared" si="2"/>
        <v>1441|1440011|72|2024|10</v>
      </c>
      <c r="B38" s="32">
        <v>1441</v>
      </c>
      <c r="C38" s="32">
        <v>1440011</v>
      </c>
      <c r="D38" s="32">
        <v>72</v>
      </c>
      <c r="E38" s="32">
        <v>2024</v>
      </c>
      <c r="F38" s="32">
        <v>10</v>
      </c>
      <c r="G38" s="32">
        <v>1</v>
      </c>
      <c r="H38" s="32">
        <v>8458633000150</v>
      </c>
      <c r="I38" s="33" t="s">
        <v>149</v>
      </c>
      <c r="J38" s="32">
        <v>3921</v>
      </c>
      <c r="K38" s="33" t="s">
        <v>106</v>
      </c>
      <c r="L38" s="32">
        <v>9</v>
      </c>
      <c r="M38" s="19">
        <v>45545</v>
      </c>
      <c r="N38" s="32">
        <v>10</v>
      </c>
      <c r="O38" s="34">
        <v>831.43</v>
      </c>
      <c r="P38" s="34">
        <v>0</v>
      </c>
      <c r="Q38" s="34">
        <v>0</v>
      </c>
      <c r="R38" s="70">
        <f t="shared" si="1"/>
        <v>831.43</v>
      </c>
    </row>
    <row r="39" spans="1:18" ht="24.95" customHeight="1" x14ac:dyDescent="0.2">
      <c r="A39" s="32" t="str">
        <f t="shared" si="2"/>
        <v>1441|1440011|74|2024|10</v>
      </c>
      <c r="B39" s="32">
        <v>1441</v>
      </c>
      <c r="C39" s="32">
        <v>1440011</v>
      </c>
      <c r="D39" s="32">
        <v>74</v>
      </c>
      <c r="E39" s="32">
        <v>2024</v>
      </c>
      <c r="F39" s="32">
        <v>10</v>
      </c>
      <c r="G39" s="32">
        <v>1</v>
      </c>
      <c r="H39" s="32">
        <v>28309420000173</v>
      </c>
      <c r="I39" s="33" t="s">
        <v>150</v>
      </c>
      <c r="J39" s="32">
        <v>3921</v>
      </c>
      <c r="K39" s="33" t="s">
        <v>106</v>
      </c>
      <c r="L39" s="32">
        <v>9</v>
      </c>
      <c r="M39" s="19">
        <v>45547</v>
      </c>
      <c r="N39" s="32">
        <v>10</v>
      </c>
      <c r="O39" s="34">
        <v>1582.52</v>
      </c>
      <c r="P39" s="86">
        <v>31.13</v>
      </c>
      <c r="Q39" s="34">
        <v>0</v>
      </c>
      <c r="R39" s="70">
        <f t="shared" si="1"/>
        <v>1551.3899999999999</v>
      </c>
    </row>
    <row r="40" spans="1:18" ht="24.95" customHeight="1" x14ac:dyDescent="0.2">
      <c r="A40" s="32" t="str">
        <f t="shared" si="2"/>
        <v>1441|1440011|74|2024|11</v>
      </c>
      <c r="B40" s="32">
        <v>1441</v>
      </c>
      <c r="C40" s="32">
        <v>1440011</v>
      </c>
      <c r="D40" s="32">
        <v>74</v>
      </c>
      <c r="E40" s="32">
        <v>2024</v>
      </c>
      <c r="F40" s="32">
        <v>10</v>
      </c>
      <c r="G40" s="32">
        <v>1</v>
      </c>
      <c r="H40" s="32">
        <v>28309420000173</v>
      </c>
      <c r="I40" s="33" t="s">
        <v>150</v>
      </c>
      <c r="J40" s="32">
        <v>3921</v>
      </c>
      <c r="K40" s="33" t="s">
        <v>106</v>
      </c>
      <c r="L40" s="32">
        <v>9</v>
      </c>
      <c r="M40" s="19">
        <v>45554</v>
      </c>
      <c r="N40" s="32">
        <v>11</v>
      </c>
      <c r="O40" s="34">
        <v>8.6300000000000008</v>
      </c>
      <c r="P40" s="86">
        <v>0.43</v>
      </c>
      <c r="Q40" s="34">
        <v>0</v>
      </c>
      <c r="R40" s="70">
        <f t="shared" si="1"/>
        <v>8.2000000000000011</v>
      </c>
    </row>
    <row r="41" spans="1:18" ht="24.95" customHeight="1" x14ac:dyDescent="0.2">
      <c r="A41" s="32" t="str">
        <f t="shared" si="2"/>
        <v>1441|1440011|75|2024|14</v>
      </c>
      <c r="B41" s="32">
        <v>1441</v>
      </c>
      <c r="C41" s="32">
        <v>1440011</v>
      </c>
      <c r="D41" s="32">
        <v>75</v>
      </c>
      <c r="E41" s="32">
        <v>2024</v>
      </c>
      <c r="F41" s="32">
        <v>10</v>
      </c>
      <c r="G41" s="32">
        <v>1</v>
      </c>
      <c r="H41" s="32">
        <v>17282880000139</v>
      </c>
      <c r="I41" s="33" t="s">
        <v>151</v>
      </c>
      <c r="J41" s="32">
        <v>3918</v>
      </c>
      <c r="K41" s="33" t="s">
        <v>111</v>
      </c>
      <c r="L41" s="32">
        <v>9</v>
      </c>
      <c r="M41" s="19">
        <v>45560</v>
      </c>
      <c r="N41" s="32">
        <v>14</v>
      </c>
      <c r="O41" s="34">
        <v>3433.41</v>
      </c>
      <c r="P41" s="86">
        <v>97.02</v>
      </c>
      <c r="Q41" s="34">
        <v>0</v>
      </c>
      <c r="R41" s="70">
        <f t="shared" si="1"/>
        <v>3336.39</v>
      </c>
    </row>
    <row r="42" spans="1:18" ht="24.95" customHeight="1" x14ac:dyDescent="0.2">
      <c r="A42" s="32" t="str">
        <f t="shared" si="2"/>
        <v>1441|1440011|75|2024|15</v>
      </c>
      <c r="B42" s="32">
        <v>1441</v>
      </c>
      <c r="C42" s="32">
        <v>1440011</v>
      </c>
      <c r="D42" s="32">
        <v>75</v>
      </c>
      <c r="E42" s="32">
        <v>2024</v>
      </c>
      <c r="F42" s="32">
        <v>10</v>
      </c>
      <c r="G42" s="32">
        <v>1</v>
      </c>
      <c r="H42" s="32">
        <v>17282880000139</v>
      </c>
      <c r="I42" s="33" t="s">
        <v>151</v>
      </c>
      <c r="J42" s="32">
        <v>3918</v>
      </c>
      <c r="K42" s="33" t="s">
        <v>111</v>
      </c>
      <c r="L42" s="32">
        <v>9</v>
      </c>
      <c r="M42" s="19">
        <v>45560</v>
      </c>
      <c r="N42" s="32">
        <v>15</v>
      </c>
      <c r="O42" s="34">
        <v>41873.730000000003</v>
      </c>
      <c r="P42" s="86">
        <v>900.87</v>
      </c>
      <c r="Q42" s="34">
        <v>0</v>
      </c>
      <c r="R42" s="70">
        <f t="shared" si="1"/>
        <v>40972.86</v>
      </c>
    </row>
    <row r="43" spans="1:18" ht="24.95" customHeight="1" x14ac:dyDescent="0.2">
      <c r="A43" s="32" t="str">
        <f t="shared" si="2"/>
        <v>1441|1440011|75|2024|16</v>
      </c>
      <c r="B43" s="32">
        <v>1441</v>
      </c>
      <c r="C43" s="32">
        <v>1440011</v>
      </c>
      <c r="D43" s="32">
        <v>75</v>
      </c>
      <c r="E43" s="32">
        <v>2024</v>
      </c>
      <c r="F43" s="32">
        <v>10</v>
      </c>
      <c r="G43" s="32">
        <v>1</v>
      </c>
      <c r="H43" s="32">
        <v>17282880000139</v>
      </c>
      <c r="I43" s="33" t="s">
        <v>151</v>
      </c>
      <c r="J43" s="32">
        <v>3918</v>
      </c>
      <c r="K43" s="33" t="s">
        <v>111</v>
      </c>
      <c r="L43" s="32">
        <v>9</v>
      </c>
      <c r="M43" s="19">
        <v>45561</v>
      </c>
      <c r="N43" s="32">
        <v>16</v>
      </c>
      <c r="O43" s="34">
        <v>24256.639999999999</v>
      </c>
      <c r="P43" s="86">
        <v>441.64</v>
      </c>
      <c r="Q43" s="34">
        <v>0</v>
      </c>
      <c r="R43" s="70">
        <f t="shared" si="1"/>
        <v>23815</v>
      </c>
    </row>
    <row r="44" spans="1:18" ht="24.95" customHeight="1" x14ac:dyDescent="0.2">
      <c r="A44" s="32" t="str">
        <f t="shared" si="2"/>
        <v>1441|1440011|80|2024|9</v>
      </c>
      <c r="B44" s="32">
        <v>1441</v>
      </c>
      <c r="C44" s="32">
        <v>1440011</v>
      </c>
      <c r="D44" s="32">
        <v>80</v>
      </c>
      <c r="E44" s="32">
        <v>2024</v>
      </c>
      <c r="F44" s="32">
        <v>10</v>
      </c>
      <c r="G44" s="32">
        <v>1</v>
      </c>
      <c r="H44" s="32">
        <v>21920437000113</v>
      </c>
      <c r="I44" s="33" t="s">
        <v>152</v>
      </c>
      <c r="J44" s="32">
        <v>3921</v>
      </c>
      <c r="K44" s="33" t="s">
        <v>106</v>
      </c>
      <c r="L44" s="32">
        <v>9</v>
      </c>
      <c r="M44" s="19">
        <v>45546</v>
      </c>
      <c r="N44" s="32">
        <v>9</v>
      </c>
      <c r="O44" s="34">
        <v>1500</v>
      </c>
      <c r="P44" s="86">
        <v>54.15</v>
      </c>
      <c r="Q44" s="34">
        <v>0</v>
      </c>
      <c r="R44" s="70">
        <f t="shared" si="1"/>
        <v>1445.85</v>
      </c>
    </row>
    <row r="45" spans="1:18" ht="24.95" customHeight="1" x14ac:dyDescent="0.2">
      <c r="A45" s="32" t="str">
        <f t="shared" si="2"/>
        <v>1441|1440011|83|2024|1</v>
      </c>
      <c r="B45" s="32">
        <v>1441</v>
      </c>
      <c r="C45" s="32">
        <v>1440011</v>
      </c>
      <c r="D45" s="32">
        <v>83</v>
      </c>
      <c r="E45" s="32">
        <v>2024</v>
      </c>
      <c r="F45" s="32">
        <v>10</v>
      </c>
      <c r="G45" s="32">
        <v>1</v>
      </c>
      <c r="H45" s="32">
        <v>8103899000180</v>
      </c>
      <c r="I45" s="33" t="s">
        <v>153</v>
      </c>
      <c r="J45" s="32">
        <v>3931</v>
      </c>
      <c r="K45" s="33" t="s">
        <v>86</v>
      </c>
      <c r="L45" s="32">
        <v>9</v>
      </c>
      <c r="M45" s="19">
        <v>45546</v>
      </c>
      <c r="N45" s="32">
        <v>1</v>
      </c>
      <c r="O45" s="34">
        <v>9000</v>
      </c>
      <c r="P45" s="34">
        <v>0</v>
      </c>
      <c r="Q45" s="34">
        <v>0</v>
      </c>
      <c r="R45" s="70">
        <f t="shared" si="1"/>
        <v>9000</v>
      </c>
    </row>
    <row r="46" spans="1:18" ht="24.95" customHeight="1" x14ac:dyDescent="0.2">
      <c r="A46" s="32" t="str">
        <f t="shared" si="2"/>
        <v>1441|1440011|86|2024|12</v>
      </c>
      <c r="B46" s="32">
        <v>1441</v>
      </c>
      <c r="C46" s="32">
        <v>1440011</v>
      </c>
      <c r="D46" s="32">
        <v>86</v>
      </c>
      <c r="E46" s="32">
        <v>2024</v>
      </c>
      <c r="F46" s="32">
        <v>10</v>
      </c>
      <c r="G46" s="32">
        <v>1</v>
      </c>
      <c r="H46" s="32">
        <v>87883807000106</v>
      </c>
      <c r="I46" s="33" t="s">
        <v>154</v>
      </c>
      <c r="J46" s="32">
        <v>3910</v>
      </c>
      <c r="K46" s="33" t="s">
        <v>155</v>
      </c>
      <c r="L46" s="32">
        <v>9</v>
      </c>
      <c r="M46" s="19">
        <v>45560</v>
      </c>
      <c r="N46" s="32">
        <v>12</v>
      </c>
      <c r="O46" s="34">
        <v>277.39</v>
      </c>
      <c r="P46" s="34">
        <v>0</v>
      </c>
      <c r="Q46" s="34">
        <v>0</v>
      </c>
      <c r="R46" s="70">
        <f t="shared" si="1"/>
        <v>277.39</v>
      </c>
    </row>
    <row r="47" spans="1:18" ht="24.95" customHeight="1" x14ac:dyDescent="0.2">
      <c r="A47" s="32" t="str">
        <f t="shared" si="2"/>
        <v>1441|1440011|88|2024|9</v>
      </c>
      <c r="B47" s="32">
        <v>1441</v>
      </c>
      <c r="C47" s="32">
        <v>1440011</v>
      </c>
      <c r="D47" s="32">
        <v>88</v>
      </c>
      <c r="E47" s="32">
        <v>2024</v>
      </c>
      <c r="F47" s="32">
        <v>10</v>
      </c>
      <c r="G47" s="32">
        <v>1</v>
      </c>
      <c r="H47" s="32">
        <v>14111321000178</v>
      </c>
      <c r="I47" s="33" t="s">
        <v>156</v>
      </c>
      <c r="J47" s="32">
        <v>3921</v>
      </c>
      <c r="K47" s="33" t="s">
        <v>106</v>
      </c>
      <c r="L47" s="32">
        <v>9</v>
      </c>
      <c r="M47" s="19">
        <v>45547</v>
      </c>
      <c r="N47" s="32">
        <v>9</v>
      </c>
      <c r="O47" s="34">
        <v>1179.3499999999999</v>
      </c>
      <c r="P47" s="86">
        <v>58.97</v>
      </c>
      <c r="Q47" s="34">
        <v>0</v>
      </c>
      <c r="R47" s="70">
        <f t="shared" si="1"/>
        <v>1120.3799999999999</v>
      </c>
    </row>
    <row r="48" spans="1:18" ht="24.95" customHeight="1" x14ac:dyDescent="0.2">
      <c r="A48" s="32" t="str">
        <f t="shared" si="2"/>
        <v>1441|1440011|88|2024|10</v>
      </c>
      <c r="B48" s="32">
        <v>1441</v>
      </c>
      <c r="C48" s="32">
        <v>1440011</v>
      </c>
      <c r="D48" s="32">
        <v>88</v>
      </c>
      <c r="E48" s="32">
        <v>2024</v>
      </c>
      <c r="F48" s="32">
        <v>10</v>
      </c>
      <c r="G48" s="32">
        <v>1</v>
      </c>
      <c r="H48" s="32">
        <v>14111321000178</v>
      </c>
      <c r="I48" s="33" t="s">
        <v>156</v>
      </c>
      <c r="J48" s="32">
        <v>3921</v>
      </c>
      <c r="K48" s="33" t="s">
        <v>106</v>
      </c>
      <c r="L48" s="32">
        <v>9</v>
      </c>
      <c r="M48" s="19">
        <v>45565</v>
      </c>
      <c r="N48" s="32">
        <v>10</v>
      </c>
      <c r="O48" s="34">
        <v>1179.3499999999999</v>
      </c>
      <c r="P48" s="86">
        <v>58.97</v>
      </c>
      <c r="Q48" s="34">
        <v>0</v>
      </c>
      <c r="R48" s="70">
        <f t="shared" si="1"/>
        <v>1120.3799999999999</v>
      </c>
    </row>
    <row r="49" spans="1:18" ht="24.95" customHeight="1" x14ac:dyDescent="0.2">
      <c r="A49" s="32" t="str">
        <f t="shared" si="2"/>
        <v>1441|1440011|89|2024|9</v>
      </c>
      <c r="B49" s="32">
        <v>1441</v>
      </c>
      <c r="C49" s="32">
        <v>1440011</v>
      </c>
      <c r="D49" s="32">
        <v>89</v>
      </c>
      <c r="E49" s="32">
        <v>2024</v>
      </c>
      <c r="F49" s="32">
        <v>10</v>
      </c>
      <c r="G49" s="32">
        <v>1</v>
      </c>
      <c r="H49" s="32">
        <v>34454477000169</v>
      </c>
      <c r="I49" s="33" t="s">
        <v>157</v>
      </c>
      <c r="J49" s="32">
        <v>3921</v>
      </c>
      <c r="K49" s="33" t="s">
        <v>106</v>
      </c>
      <c r="L49" s="32">
        <v>9</v>
      </c>
      <c r="M49" s="19">
        <v>45538</v>
      </c>
      <c r="N49" s="32">
        <v>9</v>
      </c>
      <c r="O49" s="34">
        <v>2722.08</v>
      </c>
      <c r="P49" s="34">
        <v>0</v>
      </c>
      <c r="Q49" s="34">
        <v>0</v>
      </c>
      <c r="R49" s="70">
        <f t="shared" ref="R49:R105" si="3">O49-P49-Q49</f>
        <v>2722.08</v>
      </c>
    </row>
    <row r="50" spans="1:18" ht="24.95" customHeight="1" x14ac:dyDescent="0.2">
      <c r="A50" s="32" t="str">
        <f t="shared" si="2"/>
        <v>1441|1440011|89|2024|10</v>
      </c>
      <c r="B50" s="32">
        <v>1441</v>
      </c>
      <c r="C50" s="32">
        <v>1440011</v>
      </c>
      <c r="D50" s="32">
        <v>89</v>
      </c>
      <c r="E50" s="32">
        <v>2024</v>
      </c>
      <c r="F50" s="32">
        <v>10</v>
      </c>
      <c r="G50" s="32">
        <v>1</v>
      </c>
      <c r="H50" s="32">
        <v>34454477000169</v>
      </c>
      <c r="I50" s="33" t="s">
        <v>157</v>
      </c>
      <c r="J50" s="32">
        <v>3921</v>
      </c>
      <c r="K50" s="33" t="s">
        <v>106</v>
      </c>
      <c r="L50" s="32">
        <v>9</v>
      </c>
      <c r="M50" s="19">
        <v>45545</v>
      </c>
      <c r="N50" s="32">
        <v>10</v>
      </c>
      <c r="O50" s="34">
        <v>3633.68</v>
      </c>
      <c r="P50" s="34">
        <v>0</v>
      </c>
      <c r="Q50" s="34">
        <v>0</v>
      </c>
      <c r="R50" s="70">
        <f t="shared" si="3"/>
        <v>3633.68</v>
      </c>
    </row>
    <row r="51" spans="1:18" ht="24.95" customHeight="1" x14ac:dyDescent="0.2">
      <c r="A51" s="32" t="str">
        <f t="shared" si="2"/>
        <v>1441|1440011|89|2024|11</v>
      </c>
      <c r="B51" s="32">
        <v>1441</v>
      </c>
      <c r="C51" s="32">
        <v>1440011</v>
      </c>
      <c r="D51" s="32">
        <v>89</v>
      </c>
      <c r="E51" s="32">
        <v>2024</v>
      </c>
      <c r="F51" s="32">
        <v>10</v>
      </c>
      <c r="G51" s="32">
        <v>1</v>
      </c>
      <c r="H51" s="32">
        <v>34454477000169</v>
      </c>
      <c r="I51" s="33" t="s">
        <v>157</v>
      </c>
      <c r="J51" s="32">
        <v>3921</v>
      </c>
      <c r="K51" s="33" t="s">
        <v>106</v>
      </c>
      <c r="L51" s="32">
        <v>9</v>
      </c>
      <c r="M51" s="19">
        <v>45555</v>
      </c>
      <c r="N51" s="32">
        <v>11</v>
      </c>
      <c r="O51" s="34">
        <v>38.36</v>
      </c>
      <c r="P51" s="34">
        <v>0</v>
      </c>
      <c r="Q51" s="34">
        <v>0</v>
      </c>
      <c r="R51" s="70">
        <f t="shared" si="3"/>
        <v>38.36</v>
      </c>
    </row>
    <row r="52" spans="1:18" ht="24.95" customHeight="1" x14ac:dyDescent="0.2">
      <c r="A52" s="32" t="str">
        <f t="shared" si="2"/>
        <v>1441|1440011|89|2024|12</v>
      </c>
      <c r="B52" s="32">
        <v>1441</v>
      </c>
      <c r="C52" s="32">
        <v>1440011</v>
      </c>
      <c r="D52" s="32">
        <v>89</v>
      </c>
      <c r="E52" s="32">
        <v>2024</v>
      </c>
      <c r="F52" s="32">
        <v>10</v>
      </c>
      <c r="G52" s="32">
        <v>1</v>
      </c>
      <c r="H52" s="32">
        <v>34454477000169</v>
      </c>
      <c r="I52" s="33" t="s">
        <v>157</v>
      </c>
      <c r="J52" s="32">
        <v>3921</v>
      </c>
      <c r="K52" s="33" t="s">
        <v>106</v>
      </c>
      <c r="L52" s="32">
        <v>9</v>
      </c>
      <c r="M52" s="19">
        <v>45555</v>
      </c>
      <c r="N52" s="32">
        <v>12</v>
      </c>
      <c r="O52" s="34">
        <v>115.08</v>
      </c>
      <c r="P52" s="34">
        <v>0</v>
      </c>
      <c r="Q52" s="34">
        <v>0</v>
      </c>
      <c r="R52" s="70">
        <f t="shared" si="3"/>
        <v>115.08</v>
      </c>
    </row>
    <row r="53" spans="1:18" ht="24.95" customHeight="1" x14ac:dyDescent="0.2">
      <c r="A53" s="32" t="str">
        <f t="shared" si="2"/>
        <v>1441|1440011|90|2024|10</v>
      </c>
      <c r="B53" s="32">
        <v>1441</v>
      </c>
      <c r="C53" s="32">
        <v>1440011</v>
      </c>
      <c r="D53" s="32">
        <v>90</v>
      </c>
      <c r="E53" s="32">
        <v>2024</v>
      </c>
      <c r="F53" s="32">
        <v>10</v>
      </c>
      <c r="G53" s="32">
        <v>1</v>
      </c>
      <c r="H53" s="32">
        <v>5340639000130</v>
      </c>
      <c r="I53" s="33" t="s">
        <v>158</v>
      </c>
      <c r="J53" s="32">
        <v>3987</v>
      </c>
      <c r="K53" s="33" t="s">
        <v>107</v>
      </c>
      <c r="L53" s="32">
        <v>9</v>
      </c>
      <c r="M53" s="19">
        <v>45545</v>
      </c>
      <c r="N53" s="32">
        <v>10</v>
      </c>
      <c r="O53" s="34">
        <v>10358.59</v>
      </c>
      <c r="P53" s="34">
        <v>0</v>
      </c>
      <c r="Q53" s="34">
        <v>0</v>
      </c>
      <c r="R53" s="70">
        <f t="shared" si="3"/>
        <v>10358.59</v>
      </c>
    </row>
    <row r="54" spans="1:18" ht="24.95" customHeight="1" x14ac:dyDescent="0.2">
      <c r="A54" s="32" t="str">
        <f t="shared" si="2"/>
        <v>1441|1440011|91|2024|8</v>
      </c>
      <c r="B54" s="32">
        <v>1441</v>
      </c>
      <c r="C54" s="32">
        <v>1440011</v>
      </c>
      <c r="D54" s="32">
        <v>91</v>
      </c>
      <c r="E54" s="32">
        <v>2024</v>
      </c>
      <c r="F54" s="32">
        <v>10</v>
      </c>
      <c r="G54" s="32">
        <v>1</v>
      </c>
      <c r="H54" s="32">
        <v>9037150000144</v>
      </c>
      <c r="I54" s="33" t="s">
        <v>159</v>
      </c>
      <c r="J54" s="32">
        <v>3921</v>
      </c>
      <c r="K54" s="33" t="s">
        <v>106</v>
      </c>
      <c r="L54" s="32">
        <v>9</v>
      </c>
      <c r="M54" s="19">
        <v>45545</v>
      </c>
      <c r="N54" s="32">
        <v>8</v>
      </c>
      <c r="O54" s="34">
        <v>16629.39</v>
      </c>
      <c r="P54" s="86">
        <v>385.8</v>
      </c>
      <c r="Q54" s="34">
        <v>0</v>
      </c>
      <c r="R54" s="70">
        <f t="shared" si="3"/>
        <v>16243.59</v>
      </c>
    </row>
    <row r="55" spans="1:18" ht="24.95" customHeight="1" x14ac:dyDescent="0.2">
      <c r="A55" s="32" t="str">
        <f t="shared" si="2"/>
        <v>1441|1440011|95|2024|9</v>
      </c>
      <c r="B55" s="32">
        <v>1441</v>
      </c>
      <c r="C55" s="32">
        <v>1440011</v>
      </c>
      <c r="D55" s="32">
        <v>95</v>
      </c>
      <c r="E55" s="32">
        <v>2024</v>
      </c>
      <c r="F55" s="32">
        <v>10</v>
      </c>
      <c r="G55" s="32">
        <v>1</v>
      </c>
      <c r="H55" s="32">
        <v>1017250000105</v>
      </c>
      <c r="I55" s="33" t="s">
        <v>133</v>
      </c>
      <c r="J55" s="32">
        <v>3304</v>
      </c>
      <c r="K55" s="33" t="s">
        <v>134</v>
      </c>
      <c r="L55" s="32">
        <v>9</v>
      </c>
      <c r="M55" s="19">
        <v>45552</v>
      </c>
      <c r="N55" s="32">
        <v>9</v>
      </c>
      <c r="O55" s="34">
        <v>72021.14</v>
      </c>
      <c r="P55" s="34">
        <v>0</v>
      </c>
      <c r="Q55" s="86">
        <v>72021.14</v>
      </c>
      <c r="R55" s="70">
        <f t="shared" si="3"/>
        <v>0</v>
      </c>
    </row>
    <row r="56" spans="1:18" ht="24.95" customHeight="1" x14ac:dyDescent="0.2">
      <c r="A56" s="32" t="str">
        <f t="shared" si="2"/>
        <v>1441|1440011|95|2024|10</v>
      </c>
      <c r="B56" s="32">
        <v>1441</v>
      </c>
      <c r="C56" s="32">
        <v>1440011</v>
      </c>
      <c r="D56" s="32">
        <v>95</v>
      </c>
      <c r="E56" s="32">
        <v>2024</v>
      </c>
      <c r="F56" s="32">
        <v>10</v>
      </c>
      <c r="G56" s="32">
        <v>1</v>
      </c>
      <c r="H56" s="32">
        <v>1017250000105</v>
      </c>
      <c r="I56" s="33" t="s">
        <v>133</v>
      </c>
      <c r="J56" s="32">
        <v>3304</v>
      </c>
      <c r="K56" s="33" t="s">
        <v>134</v>
      </c>
      <c r="L56" s="32">
        <v>9</v>
      </c>
      <c r="M56" s="19">
        <v>45552</v>
      </c>
      <c r="N56" s="32">
        <v>10</v>
      </c>
      <c r="O56" s="34">
        <v>605.5</v>
      </c>
      <c r="P56" s="79">
        <v>0</v>
      </c>
      <c r="Q56" s="34">
        <v>0</v>
      </c>
      <c r="R56" s="70">
        <f t="shared" si="3"/>
        <v>605.5</v>
      </c>
    </row>
    <row r="57" spans="1:18" ht="24.95" customHeight="1" x14ac:dyDescent="0.2">
      <c r="A57" s="32" t="str">
        <f t="shared" si="2"/>
        <v>1441|1440011|95|2024|11</v>
      </c>
      <c r="B57" s="32">
        <v>1441</v>
      </c>
      <c r="C57" s="32">
        <v>1440011</v>
      </c>
      <c r="D57" s="32">
        <v>95</v>
      </c>
      <c r="E57" s="32">
        <v>2024</v>
      </c>
      <c r="F57" s="32">
        <v>10</v>
      </c>
      <c r="G57" s="32">
        <v>1</v>
      </c>
      <c r="H57" s="32">
        <v>1017250000105</v>
      </c>
      <c r="I57" s="33" t="s">
        <v>133</v>
      </c>
      <c r="J57" s="32">
        <v>3304</v>
      </c>
      <c r="K57" s="33" t="s">
        <v>134</v>
      </c>
      <c r="L57" s="32">
        <v>9</v>
      </c>
      <c r="M57" s="19">
        <v>45552</v>
      </c>
      <c r="N57" s="32">
        <v>11</v>
      </c>
      <c r="O57" s="34">
        <v>71415.64</v>
      </c>
      <c r="P57" s="34">
        <v>0</v>
      </c>
      <c r="Q57" s="34">
        <v>0</v>
      </c>
      <c r="R57" s="70">
        <f t="shared" si="3"/>
        <v>71415.64</v>
      </c>
    </row>
    <row r="58" spans="1:18" ht="24.95" customHeight="1" x14ac:dyDescent="0.2">
      <c r="A58" s="32" t="str">
        <f t="shared" si="2"/>
        <v>1441|1440011|99|2024|8</v>
      </c>
      <c r="B58" s="32">
        <v>1441</v>
      </c>
      <c r="C58" s="32">
        <v>1440011</v>
      </c>
      <c r="D58" s="32">
        <v>99</v>
      </c>
      <c r="E58" s="32">
        <v>2024</v>
      </c>
      <c r="F58" s="32">
        <v>10</v>
      </c>
      <c r="G58" s="32">
        <v>1</v>
      </c>
      <c r="H58" s="32">
        <v>40432544000147</v>
      </c>
      <c r="I58" s="33" t="s">
        <v>160</v>
      </c>
      <c r="J58" s="32">
        <v>4004</v>
      </c>
      <c r="K58" s="33" t="s">
        <v>113</v>
      </c>
      <c r="L58" s="32">
        <v>9</v>
      </c>
      <c r="M58" s="19">
        <v>45539</v>
      </c>
      <c r="N58" s="32">
        <v>8</v>
      </c>
      <c r="O58" s="34">
        <v>1635.75</v>
      </c>
      <c r="P58" s="34">
        <v>0</v>
      </c>
      <c r="Q58" s="34">
        <v>0</v>
      </c>
      <c r="R58" s="70">
        <f t="shared" si="3"/>
        <v>1635.75</v>
      </c>
    </row>
    <row r="59" spans="1:18" ht="24.95" customHeight="1" x14ac:dyDescent="0.2">
      <c r="A59" s="32" t="str">
        <f t="shared" ref="A59:A112" si="4">B59&amp;"|"&amp;C59&amp;"|"&amp;D59&amp;"|"&amp;E59&amp;"|"&amp;N59</f>
        <v>1441|1440011|100|2024|3</v>
      </c>
      <c r="B59" s="32">
        <v>1441</v>
      </c>
      <c r="C59" s="32">
        <v>1440011</v>
      </c>
      <c r="D59" s="32">
        <v>100</v>
      </c>
      <c r="E59" s="32">
        <v>2024</v>
      </c>
      <c r="F59" s="32">
        <v>10</v>
      </c>
      <c r="G59" s="32">
        <v>1</v>
      </c>
      <c r="H59" s="32">
        <v>7346478000117</v>
      </c>
      <c r="I59" s="33" t="s">
        <v>161</v>
      </c>
      <c r="J59" s="32">
        <v>3921</v>
      </c>
      <c r="K59" s="33" t="s">
        <v>106</v>
      </c>
      <c r="L59" s="32">
        <v>9</v>
      </c>
      <c r="M59" s="19">
        <v>45555</v>
      </c>
      <c r="N59" s="32">
        <v>3</v>
      </c>
      <c r="O59" s="34">
        <v>34281</v>
      </c>
      <c r="P59" s="79">
        <v>0</v>
      </c>
      <c r="Q59" s="34">
        <v>0</v>
      </c>
      <c r="R59" s="70">
        <f t="shared" si="3"/>
        <v>34281</v>
      </c>
    </row>
    <row r="60" spans="1:18" ht="24.95" customHeight="1" x14ac:dyDescent="0.2">
      <c r="A60" s="32" t="str">
        <f t="shared" si="4"/>
        <v>1441|1440011|101|2024|9</v>
      </c>
      <c r="B60" s="32">
        <v>1441</v>
      </c>
      <c r="C60" s="32">
        <v>1440011</v>
      </c>
      <c r="D60" s="32">
        <v>101</v>
      </c>
      <c r="E60" s="32">
        <v>2024</v>
      </c>
      <c r="F60" s="32">
        <v>10</v>
      </c>
      <c r="G60" s="32">
        <v>1</v>
      </c>
      <c r="H60" s="32">
        <v>40432544000147</v>
      </c>
      <c r="I60" s="33" t="s">
        <v>160</v>
      </c>
      <c r="J60" s="32">
        <v>4004</v>
      </c>
      <c r="K60" s="33" t="s">
        <v>113</v>
      </c>
      <c r="L60" s="32">
        <v>9</v>
      </c>
      <c r="M60" s="19">
        <v>45539</v>
      </c>
      <c r="N60" s="32">
        <v>9</v>
      </c>
      <c r="O60" s="34">
        <v>2234.52</v>
      </c>
      <c r="P60" s="34">
        <v>0</v>
      </c>
      <c r="Q60" s="34">
        <v>0</v>
      </c>
      <c r="R60" s="70">
        <f t="shared" si="3"/>
        <v>2234.52</v>
      </c>
    </row>
    <row r="61" spans="1:18" ht="24.95" customHeight="1" x14ac:dyDescent="0.2">
      <c r="A61" s="32" t="str">
        <f t="shared" si="4"/>
        <v>1441|1440011|103|2024|20</v>
      </c>
      <c r="B61" s="32">
        <v>1441</v>
      </c>
      <c r="C61" s="32">
        <v>1440011</v>
      </c>
      <c r="D61" s="32">
        <v>103</v>
      </c>
      <c r="E61" s="32">
        <v>2024</v>
      </c>
      <c r="F61" s="32">
        <v>10</v>
      </c>
      <c r="G61" s="32">
        <v>1</v>
      </c>
      <c r="H61" s="32">
        <v>46019498000135</v>
      </c>
      <c r="I61" s="33" t="s">
        <v>162</v>
      </c>
      <c r="J61" s="32">
        <v>4002</v>
      </c>
      <c r="K61" s="33" t="s">
        <v>112</v>
      </c>
      <c r="L61" s="32">
        <v>9</v>
      </c>
      <c r="M61" s="19">
        <v>45552</v>
      </c>
      <c r="N61" s="32">
        <v>20</v>
      </c>
      <c r="O61" s="34">
        <v>6854.22</v>
      </c>
      <c r="P61" s="34">
        <v>0</v>
      </c>
      <c r="Q61" s="34">
        <v>0</v>
      </c>
      <c r="R61" s="70">
        <f t="shared" si="3"/>
        <v>6854.22</v>
      </c>
    </row>
    <row r="62" spans="1:18" ht="24.95" customHeight="1" x14ac:dyDescent="0.2">
      <c r="A62" s="32" t="str">
        <f t="shared" si="4"/>
        <v>1441|1440011|103|2024|21</v>
      </c>
      <c r="B62" s="32">
        <v>1441</v>
      </c>
      <c r="C62" s="32">
        <v>1440011</v>
      </c>
      <c r="D62" s="32">
        <v>103</v>
      </c>
      <c r="E62" s="32">
        <v>2024</v>
      </c>
      <c r="F62" s="32">
        <v>10</v>
      </c>
      <c r="G62" s="32">
        <v>1</v>
      </c>
      <c r="H62" s="32">
        <v>46019498000135</v>
      </c>
      <c r="I62" s="33" t="s">
        <v>162</v>
      </c>
      <c r="J62" s="32">
        <v>4002</v>
      </c>
      <c r="K62" s="33" t="s">
        <v>112</v>
      </c>
      <c r="L62" s="32">
        <v>9</v>
      </c>
      <c r="M62" s="19">
        <v>45553</v>
      </c>
      <c r="N62" s="32">
        <v>21</v>
      </c>
      <c r="O62" s="34">
        <v>3102.74</v>
      </c>
      <c r="P62" s="34">
        <v>0</v>
      </c>
      <c r="Q62" s="34">
        <v>0</v>
      </c>
      <c r="R62" s="70">
        <f t="shared" si="3"/>
        <v>3102.74</v>
      </c>
    </row>
    <row r="63" spans="1:18" ht="24.95" customHeight="1" x14ac:dyDescent="0.2">
      <c r="A63" s="32" t="str">
        <f t="shared" si="4"/>
        <v>1441|1440011|103|2024|22</v>
      </c>
      <c r="B63" s="32">
        <v>1441</v>
      </c>
      <c r="C63" s="32">
        <v>1440011</v>
      </c>
      <c r="D63" s="32">
        <v>103</v>
      </c>
      <c r="E63" s="32">
        <v>2024</v>
      </c>
      <c r="F63" s="32">
        <v>10</v>
      </c>
      <c r="G63" s="32">
        <v>1</v>
      </c>
      <c r="H63" s="32">
        <v>46019498000135</v>
      </c>
      <c r="I63" s="33" t="s">
        <v>162</v>
      </c>
      <c r="J63" s="32">
        <v>4002</v>
      </c>
      <c r="K63" s="33" t="s">
        <v>112</v>
      </c>
      <c r="L63" s="32">
        <v>9</v>
      </c>
      <c r="M63" s="19">
        <v>45559</v>
      </c>
      <c r="N63" s="32">
        <v>22</v>
      </c>
      <c r="O63" s="34">
        <v>1679.76</v>
      </c>
      <c r="P63" s="34">
        <v>0</v>
      </c>
      <c r="Q63" s="34">
        <v>0</v>
      </c>
      <c r="R63" s="70">
        <f t="shared" si="3"/>
        <v>1679.76</v>
      </c>
    </row>
    <row r="64" spans="1:18" ht="24.95" customHeight="1" x14ac:dyDescent="0.2">
      <c r="A64" s="32" t="str">
        <f t="shared" si="4"/>
        <v>1441|1440011|103|2024|23</v>
      </c>
      <c r="B64" s="32">
        <v>1441</v>
      </c>
      <c r="C64" s="32">
        <v>1440011</v>
      </c>
      <c r="D64" s="32">
        <v>103</v>
      </c>
      <c r="E64" s="32">
        <v>2024</v>
      </c>
      <c r="F64" s="32">
        <v>10</v>
      </c>
      <c r="G64" s="32">
        <v>1</v>
      </c>
      <c r="H64" s="32">
        <v>46019498000135</v>
      </c>
      <c r="I64" s="33" t="s">
        <v>162</v>
      </c>
      <c r="J64" s="32">
        <v>4002</v>
      </c>
      <c r="K64" s="33" t="s">
        <v>112</v>
      </c>
      <c r="L64" s="32">
        <v>9</v>
      </c>
      <c r="M64" s="19">
        <v>45561</v>
      </c>
      <c r="N64" s="32">
        <v>23</v>
      </c>
      <c r="O64" s="34">
        <v>3138.15</v>
      </c>
      <c r="P64" s="34">
        <v>0</v>
      </c>
      <c r="Q64" s="34">
        <v>0</v>
      </c>
      <c r="R64" s="70">
        <f t="shared" si="3"/>
        <v>3138.15</v>
      </c>
    </row>
    <row r="65" spans="1:18" ht="24.95" customHeight="1" x14ac:dyDescent="0.2">
      <c r="A65" s="32" t="str">
        <f t="shared" si="4"/>
        <v>1441|1440011|105|2024|7</v>
      </c>
      <c r="B65" s="32">
        <v>1441</v>
      </c>
      <c r="C65" s="32">
        <v>1440011</v>
      </c>
      <c r="D65" s="32">
        <v>105</v>
      </c>
      <c r="E65" s="32">
        <v>2024</v>
      </c>
      <c r="F65" s="32">
        <v>10</v>
      </c>
      <c r="G65" s="32">
        <v>1</v>
      </c>
      <c r="H65" s="32">
        <v>42563692000126</v>
      </c>
      <c r="I65" s="33" t="s">
        <v>163</v>
      </c>
      <c r="J65" s="32">
        <v>4004</v>
      </c>
      <c r="K65" s="33" t="s">
        <v>113</v>
      </c>
      <c r="L65" s="32">
        <v>9</v>
      </c>
      <c r="M65" s="19">
        <v>45552</v>
      </c>
      <c r="N65" s="32">
        <v>7</v>
      </c>
      <c r="O65" s="34">
        <v>13.21</v>
      </c>
      <c r="P65" s="86">
        <v>0.33</v>
      </c>
      <c r="Q65" s="34">
        <v>0</v>
      </c>
      <c r="R65" s="70">
        <f t="shared" si="3"/>
        <v>12.88</v>
      </c>
    </row>
    <row r="66" spans="1:18" ht="24.95" customHeight="1" x14ac:dyDescent="0.2">
      <c r="A66" s="32" t="str">
        <f t="shared" si="4"/>
        <v>1441|1440011|106|2024|8</v>
      </c>
      <c r="B66" s="32">
        <v>1441</v>
      </c>
      <c r="C66" s="32">
        <v>1440011</v>
      </c>
      <c r="D66" s="32">
        <v>106</v>
      </c>
      <c r="E66" s="32">
        <v>2024</v>
      </c>
      <c r="F66" s="32">
        <v>10</v>
      </c>
      <c r="G66" s="32">
        <v>1</v>
      </c>
      <c r="H66" s="32">
        <v>3354844000129</v>
      </c>
      <c r="I66" s="33" t="s">
        <v>164</v>
      </c>
      <c r="J66" s="32">
        <v>4002</v>
      </c>
      <c r="K66" s="33" t="s">
        <v>112</v>
      </c>
      <c r="L66" s="32">
        <v>9</v>
      </c>
      <c r="M66" s="19">
        <v>45554</v>
      </c>
      <c r="N66" s="32">
        <v>8</v>
      </c>
      <c r="O66" s="34">
        <v>128876.5</v>
      </c>
      <c r="P66" s="34">
        <v>0</v>
      </c>
      <c r="Q66" s="34">
        <v>0</v>
      </c>
      <c r="R66" s="70">
        <f t="shared" si="3"/>
        <v>128876.5</v>
      </c>
    </row>
    <row r="67" spans="1:18" ht="24.95" customHeight="1" x14ac:dyDescent="0.2">
      <c r="A67" s="32" t="str">
        <f t="shared" si="4"/>
        <v>1441|1440011|107|2024|8</v>
      </c>
      <c r="B67" s="32">
        <v>1441</v>
      </c>
      <c r="C67" s="32">
        <v>1440011</v>
      </c>
      <c r="D67" s="32">
        <v>107</v>
      </c>
      <c r="E67" s="32">
        <v>2024</v>
      </c>
      <c r="F67" s="32">
        <v>10</v>
      </c>
      <c r="G67" s="32">
        <v>1</v>
      </c>
      <c r="H67" s="32">
        <v>7403266000124</v>
      </c>
      <c r="I67" s="33" t="s">
        <v>165</v>
      </c>
      <c r="J67" s="32">
        <v>4002</v>
      </c>
      <c r="K67" s="33" t="s">
        <v>112</v>
      </c>
      <c r="L67" s="32">
        <v>9</v>
      </c>
      <c r="M67" s="19">
        <v>45552</v>
      </c>
      <c r="N67" s="32">
        <v>8</v>
      </c>
      <c r="O67" s="34">
        <v>366576.49</v>
      </c>
      <c r="P67" s="34">
        <v>0</v>
      </c>
      <c r="Q67" s="34">
        <v>0</v>
      </c>
      <c r="R67" s="70">
        <f t="shared" si="3"/>
        <v>366576.49</v>
      </c>
    </row>
    <row r="68" spans="1:18" ht="24.95" customHeight="1" x14ac:dyDescent="0.2">
      <c r="A68" s="32" t="str">
        <f t="shared" si="4"/>
        <v>1441|1440011|108|2024|7</v>
      </c>
      <c r="B68" s="32">
        <v>1441</v>
      </c>
      <c r="C68" s="32">
        <v>1440011</v>
      </c>
      <c r="D68" s="32">
        <v>108</v>
      </c>
      <c r="E68" s="32">
        <v>2024</v>
      </c>
      <c r="F68" s="32">
        <v>10</v>
      </c>
      <c r="G68" s="32">
        <v>1</v>
      </c>
      <c r="H68" s="32">
        <v>76535764000143</v>
      </c>
      <c r="I68" s="33" t="s">
        <v>166</v>
      </c>
      <c r="J68" s="32">
        <v>4005</v>
      </c>
      <c r="K68" s="33" t="s">
        <v>167</v>
      </c>
      <c r="L68" s="32">
        <v>9</v>
      </c>
      <c r="M68" s="19">
        <v>45539</v>
      </c>
      <c r="N68" s="32">
        <v>7</v>
      </c>
      <c r="O68" s="34">
        <v>997.25</v>
      </c>
      <c r="P68" s="34">
        <v>0</v>
      </c>
      <c r="Q68" s="34">
        <v>0</v>
      </c>
      <c r="R68" s="70">
        <f t="shared" si="3"/>
        <v>997.25</v>
      </c>
    </row>
    <row r="69" spans="1:18" ht="24.95" customHeight="1" x14ac:dyDescent="0.2">
      <c r="A69" s="32" t="str">
        <f t="shared" si="4"/>
        <v>1441|1440011|109|2024|9</v>
      </c>
      <c r="B69" s="32">
        <v>1441</v>
      </c>
      <c r="C69" s="32">
        <v>1440011</v>
      </c>
      <c r="D69" s="32">
        <v>109</v>
      </c>
      <c r="E69" s="32">
        <v>2024</v>
      </c>
      <c r="F69" s="32">
        <v>10</v>
      </c>
      <c r="G69" s="32">
        <v>1</v>
      </c>
      <c r="H69" s="32">
        <v>16636540000104</v>
      </c>
      <c r="I69" s="33" t="s">
        <v>168</v>
      </c>
      <c r="J69" s="32">
        <v>4003</v>
      </c>
      <c r="K69" s="33" t="s">
        <v>110</v>
      </c>
      <c r="L69" s="32">
        <v>9</v>
      </c>
      <c r="M69" s="19">
        <v>45553</v>
      </c>
      <c r="N69" s="32">
        <v>9</v>
      </c>
      <c r="O69" s="34">
        <v>721.41</v>
      </c>
      <c r="P69" s="86">
        <v>18.97</v>
      </c>
      <c r="Q69" s="34">
        <v>0</v>
      </c>
      <c r="R69" s="70">
        <f t="shared" si="3"/>
        <v>702.43999999999994</v>
      </c>
    </row>
    <row r="70" spans="1:18" ht="24.95" customHeight="1" x14ac:dyDescent="0.2">
      <c r="A70" s="32" t="str">
        <f t="shared" si="4"/>
        <v>1441|1440011|110|2024|8</v>
      </c>
      <c r="B70" s="32">
        <v>1441</v>
      </c>
      <c r="C70" s="32">
        <v>1440011</v>
      </c>
      <c r="D70" s="32">
        <v>110</v>
      </c>
      <c r="E70" s="32">
        <v>2024</v>
      </c>
      <c r="F70" s="32">
        <v>10</v>
      </c>
      <c r="G70" s="32">
        <v>1</v>
      </c>
      <c r="H70" s="32">
        <v>16636540000104</v>
      </c>
      <c r="I70" s="33" t="s">
        <v>168</v>
      </c>
      <c r="J70" s="32">
        <v>4003</v>
      </c>
      <c r="K70" s="33" t="s">
        <v>110</v>
      </c>
      <c r="L70" s="32">
        <v>9</v>
      </c>
      <c r="M70" s="19">
        <v>45553</v>
      </c>
      <c r="N70" s="32">
        <v>8</v>
      </c>
      <c r="O70" s="34">
        <v>8750.51</v>
      </c>
      <c r="P70" s="86">
        <v>218.76</v>
      </c>
      <c r="Q70" s="34">
        <v>0</v>
      </c>
      <c r="R70" s="70">
        <f t="shared" si="3"/>
        <v>8531.75</v>
      </c>
    </row>
    <row r="71" spans="1:18" ht="24.95" customHeight="1" x14ac:dyDescent="0.2">
      <c r="A71" s="32" t="str">
        <f t="shared" si="4"/>
        <v>1441|1440011|110|2024|9</v>
      </c>
      <c r="B71" s="32">
        <v>1441</v>
      </c>
      <c r="C71" s="32">
        <v>1440011</v>
      </c>
      <c r="D71" s="32">
        <v>110</v>
      </c>
      <c r="E71" s="32">
        <v>2024</v>
      </c>
      <c r="F71" s="32">
        <v>10</v>
      </c>
      <c r="G71" s="32">
        <v>1</v>
      </c>
      <c r="H71" s="32">
        <v>16636540000104</v>
      </c>
      <c r="I71" s="33" t="s">
        <v>168</v>
      </c>
      <c r="J71" s="32">
        <v>4003</v>
      </c>
      <c r="K71" s="33" t="s">
        <v>110</v>
      </c>
      <c r="L71" s="32">
        <v>9</v>
      </c>
      <c r="M71" s="19">
        <v>45558</v>
      </c>
      <c r="N71" s="32">
        <v>9</v>
      </c>
      <c r="O71" s="34">
        <v>70.099999999999994</v>
      </c>
      <c r="P71" s="86">
        <v>70.099999999999994</v>
      </c>
      <c r="Q71" s="34">
        <v>0</v>
      </c>
      <c r="R71" s="70">
        <f t="shared" si="3"/>
        <v>0</v>
      </c>
    </row>
    <row r="72" spans="1:18" ht="24.95" customHeight="1" x14ac:dyDescent="0.2">
      <c r="A72" s="32" t="str">
        <f t="shared" si="4"/>
        <v>1441|1440011|111|2024|8</v>
      </c>
      <c r="B72" s="32">
        <v>1441</v>
      </c>
      <c r="C72" s="32">
        <v>1440011</v>
      </c>
      <c r="D72" s="32">
        <v>111</v>
      </c>
      <c r="E72" s="32">
        <v>2024</v>
      </c>
      <c r="F72" s="32">
        <v>10</v>
      </c>
      <c r="G72" s="32">
        <v>1</v>
      </c>
      <c r="H72" s="32">
        <v>33683111000107</v>
      </c>
      <c r="I72" s="33" t="s">
        <v>169</v>
      </c>
      <c r="J72" s="32">
        <v>4002</v>
      </c>
      <c r="K72" s="33" t="s">
        <v>112</v>
      </c>
      <c r="L72" s="32">
        <v>9</v>
      </c>
      <c r="M72" s="19">
        <v>45545</v>
      </c>
      <c r="N72" s="32">
        <v>8</v>
      </c>
      <c r="O72" s="34">
        <v>111135.54</v>
      </c>
      <c r="P72" s="34">
        <v>0</v>
      </c>
      <c r="Q72" s="34">
        <v>0</v>
      </c>
      <c r="R72" s="70">
        <f t="shared" si="3"/>
        <v>111135.54</v>
      </c>
    </row>
    <row r="73" spans="1:18" ht="24.95" customHeight="1" x14ac:dyDescent="0.2">
      <c r="A73" s="32" t="str">
        <f t="shared" si="4"/>
        <v>1441|1440011|112|2024|8</v>
      </c>
      <c r="B73" s="32">
        <v>1441</v>
      </c>
      <c r="C73" s="32">
        <v>1440011</v>
      </c>
      <c r="D73" s="32">
        <v>112</v>
      </c>
      <c r="E73" s="32">
        <v>2024</v>
      </c>
      <c r="F73" s="32">
        <v>10</v>
      </c>
      <c r="G73" s="32">
        <v>1</v>
      </c>
      <c r="H73" s="32">
        <v>30059674687</v>
      </c>
      <c r="I73" s="33" t="s">
        <v>170</v>
      </c>
      <c r="J73" s="32">
        <v>3611</v>
      </c>
      <c r="K73" s="33" t="s">
        <v>114</v>
      </c>
      <c r="L73" s="32">
        <v>9</v>
      </c>
      <c r="M73" s="19">
        <v>45541</v>
      </c>
      <c r="N73" s="32">
        <v>8</v>
      </c>
      <c r="O73" s="34">
        <v>2187</v>
      </c>
      <c r="P73" s="34">
        <v>0</v>
      </c>
      <c r="Q73" s="34">
        <v>0</v>
      </c>
      <c r="R73" s="70">
        <f t="shared" si="3"/>
        <v>2187</v>
      </c>
    </row>
    <row r="74" spans="1:18" ht="24.95" customHeight="1" x14ac:dyDescent="0.2">
      <c r="A74" s="32" t="str">
        <f t="shared" si="4"/>
        <v>1441|1440011|113|2024|8</v>
      </c>
      <c r="B74" s="32">
        <v>1441</v>
      </c>
      <c r="C74" s="32">
        <v>1440011</v>
      </c>
      <c r="D74" s="32">
        <v>113</v>
      </c>
      <c r="E74" s="32">
        <v>2024</v>
      </c>
      <c r="F74" s="32">
        <v>10</v>
      </c>
      <c r="G74" s="32">
        <v>1</v>
      </c>
      <c r="H74" s="32">
        <v>15794466634</v>
      </c>
      <c r="I74" s="33" t="s">
        <v>171</v>
      </c>
      <c r="J74" s="32">
        <v>3611</v>
      </c>
      <c r="K74" s="33" t="s">
        <v>114</v>
      </c>
      <c r="L74" s="32">
        <v>9</v>
      </c>
      <c r="M74" s="19">
        <v>45541</v>
      </c>
      <c r="N74" s="32">
        <v>8</v>
      </c>
      <c r="O74" s="34">
        <v>3906.04</v>
      </c>
      <c r="P74" s="79">
        <v>0</v>
      </c>
      <c r="Q74" s="34">
        <v>0</v>
      </c>
      <c r="R74" s="70">
        <f t="shared" si="3"/>
        <v>3906.04</v>
      </c>
    </row>
    <row r="75" spans="1:18" ht="24.95" customHeight="1" x14ac:dyDescent="0.2">
      <c r="A75" s="32" t="str">
        <f t="shared" si="4"/>
        <v>1441|1440011|114|2024|8</v>
      </c>
      <c r="B75" s="32">
        <v>1441</v>
      </c>
      <c r="C75" s="32">
        <v>1440011</v>
      </c>
      <c r="D75" s="32">
        <v>114</v>
      </c>
      <c r="E75" s="32">
        <v>2024</v>
      </c>
      <c r="F75" s="32">
        <v>10</v>
      </c>
      <c r="G75" s="32">
        <v>1</v>
      </c>
      <c r="H75" s="32">
        <v>2896116605</v>
      </c>
      <c r="I75" s="33" t="s">
        <v>172</v>
      </c>
      <c r="J75" s="32">
        <v>3611</v>
      </c>
      <c r="K75" s="33" t="s">
        <v>114</v>
      </c>
      <c r="L75" s="32">
        <v>9</v>
      </c>
      <c r="M75" s="19">
        <v>45541</v>
      </c>
      <c r="N75" s="32">
        <v>8</v>
      </c>
      <c r="O75" s="34">
        <v>3906.03</v>
      </c>
      <c r="P75" s="34">
        <v>0</v>
      </c>
      <c r="Q75" s="34">
        <v>0</v>
      </c>
      <c r="R75" s="70">
        <f t="shared" si="3"/>
        <v>3906.03</v>
      </c>
    </row>
    <row r="76" spans="1:18" ht="24.95" customHeight="1" x14ac:dyDescent="0.2">
      <c r="A76" s="32" t="str">
        <f t="shared" si="4"/>
        <v>1441|1440011|115|2024|9</v>
      </c>
      <c r="B76" s="32">
        <v>1441</v>
      </c>
      <c r="C76" s="32">
        <v>1440011</v>
      </c>
      <c r="D76" s="32">
        <v>115</v>
      </c>
      <c r="E76" s="32">
        <v>2024</v>
      </c>
      <c r="F76" s="32">
        <v>10</v>
      </c>
      <c r="G76" s="32">
        <v>1</v>
      </c>
      <c r="H76" s="32">
        <v>2274463131</v>
      </c>
      <c r="I76" s="33" t="s">
        <v>173</v>
      </c>
      <c r="J76" s="32">
        <v>3611</v>
      </c>
      <c r="K76" s="33" t="s">
        <v>114</v>
      </c>
      <c r="L76" s="32">
        <v>9</v>
      </c>
      <c r="M76" s="19">
        <v>45544</v>
      </c>
      <c r="N76" s="32">
        <v>9</v>
      </c>
      <c r="O76" s="34">
        <v>8360.5300000000007</v>
      </c>
      <c r="P76" s="79">
        <v>0</v>
      </c>
      <c r="Q76" s="34">
        <v>0</v>
      </c>
      <c r="R76" s="70">
        <f t="shared" si="3"/>
        <v>8360.5300000000007</v>
      </c>
    </row>
    <row r="77" spans="1:18" ht="24.95" customHeight="1" x14ac:dyDescent="0.2">
      <c r="A77" s="32" t="str">
        <f t="shared" si="4"/>
        <v>1441|1440011|116|2024|8</v>
      </c>
      <c r="B77" s="32">
        <v>1441</v>
      </c>
      <c r="C77" s="32">
        <v>1440011</v>
      </c>
      <c r="D77" s="32">
        <v>116</v>
      </c>
      <c r="E77" s="32">
        <v>2024</v>
      </c>
      <c r="F77" s="32">
        <v>10</v>
      </c>
      <c r="G77" s="32">
        <v>1</v>
      </c>
      <c r="H77" s="32">
        <v>71077325000110</v>
      </c>
      <c r="I77" s="33" t="s">
        <v>174</v>
      </c>
      <c r="J77" s="32">
        <v>3920</v>
      </c>
      <c r="K77" s="33" t="s">
        <v>114</v>
      </c>
      <c r="L77" s="32">
        <v>9</v>
      </c>
      <c r="M77" s="19">
        <v>45540</v>
      </c>
      <c r="N77" s="32">
        <v>8</v>
      </c>
      <c r="O77" s="34">
        <v>28000</v>
      </c>
      <c r="P77" s="34">
        <v>0</v>
      </c>
      <c r="Q77" s="34">
        <v>0</v>
      </c>
      <c r="R77" s="70">
        <f t="shared" si="3"/>
        <v>28000</v>
      </c>
    </row>
    <row r="78" spans="1:18" ht="24.95" customHeight="1" x14ac:dyDescent="0.2">
      <c r="A78" s="32" t="str">
        <f t="shared" si="4"/>
        <v>1441|1440011|118|2024|8</v>
      </c>
      <c r="B78" s="32">
        <v>1441</v>
      </c>
      <c r="C78" s="32">
        <v>1440011</v>
      </c>
      <c r="D78" s="32">
        <v>118</v>
      </c>
      <c r="E78" s="32">
        <v>2024</v>
      </c>
      <c r="F78" s="32">
        <v>10</v>
      </c>
      <c r="G78" s="32">
        <v>1</v>
      </c>
      <c r="H78" s="32">
        <v>2589209630</v>
      </c>
      <c r="I78" s="33" t="s">
        <v>175</v>
      </c>
      <c r="J78" s="32">
        <v>3611</v>
      </c>
      <c r="K78" s="33" t="s">
        <v>114</v>
      </c>
      <c r="L78" s="32">
        <v>9</v>
      </c>
      <c r="M78" s="19">
        <v>45540</v>
      </c>
      <c r="N78" s="32">
        <v>8</v>
      </c>
      <c r="O78" s="34">
        <v>3205.7</v>
      </c>
      <c r="P78" s="34">
        <v>0</v>
      </c>
      <c r="Q78" s="34">
        <v>0</v>
      </c>
      <c r="R78" s="70">
        <f t="shared" si="3"/>
        <v>3205.7</v>
      </c>
    </row>
    <row r="79" spans="1:18" ht="24.95" customHeight="1" x14ac:dyDescent="0.2">
      <c r="A79" s="32" t="str">
        <f t="shared" si="4"/>
        <v>1441|1440011|119|2024|9</v>
      </c>
      <c r="B79" s="32">
        <v>1441</v>
      </c>
      <c r="C79" s="32">
        <v>1440011</v>
      </c>
      <c r="D79" s="32">
        <v>119</v>
      </c>
      <c r="E79" s="32">
        <v>2024</v>
      </c>
      <c r="F79" s="32">
        <v>10</v>
      </c>
      <c r="G79" s="32">
        <v>1</v>
      </c>
      <c r="H79" s="32">
        <v>11040267670</v>
      </c>
      <c r="I79" s="33" t="s">
        <v>176</v>
      </c>
      <c r="J79" s="32">
        <v>3611</v>
      </c>
      <c r="K79" s="33" t="s">
        <v>114</v>
      </c>
      <c r="L79" s="32">
        <v>9</v>
      </c>
      <c r="M79" s="19">
        <v>45540</v>
      </c>
      <c r="N79" s="32">
        <v>9</v>
      </c>
      <c r="O79" s="34">
        <v>2089.9299999999998</v>
      </c>
      <c r="P79" s="34">
        <v>0</v>
      </c>
      <c r="Q79" s="34">
        <v>0</v>
      </c>
      <c r="R79" s="70">
        <f t="shared" si="3"/>
        <v>2089.9299999999998</v>
      </c>
    </row>
    <row r="80" spans="1:18" ht="24.95" customHeight="1" x14ac:dyDescent="0.2">
      <c r="A80" s="32" t="str">
        <f t="shared" si="4"/>
        <v>1441|1440011|120|2024|8</v>
      </c>
      <c r="B80" s="32">
        <v>1441</v>
      </c>
      <c r="C80" s="32">
        <v>1440011</v>
      </c>
      <c r="D80" s="32">
        <v>120</v>
      </c>
      <c r="E80" s="32">
        <v>2024</v>
      </c>
      <c r="F80" s="32">
        <v>10</v>
      </c>
      <c r="G80" s="32">
        <v>1</v>
      </c>
      <c r="H80" s="32">
        <v>60002603853</v>
      </c>
      <c r="I80" s="33" t="s">
        <v>177</v>
      </c>
      <c r="J80" s="32">
        <v>3611</v>
      </c>
      <c r="K80" s="33" t="s">
        <v>114</v>
      </c>
      <c r="L80" s="32">
        <v>9</v>
      </c>
      <c r="M80" s="19">
        <v>45541</v>
      </c>
      <c r="N80" s="32">
        <v>8</v>
      </c>
      <c r="O80" s="34">
        <v>1983.75</v>
      </c>
      <c r="P80" s="34">
        <v>0</v>
      </c>
      <c r="Q80" s="34">
        <v>0</v>
      </c>
      <c r="R80" s="70">
        <f t="shared" si="3"/>
        <v>1983.75</v>
      </c>
    </row>
    <row r="81" spans="1:18" ht="24.95" customHeight="1" x14ac:dyDescent="0.2">
      <c r="A81" s="32" t="str">
        <f t="shared" si="4"/>
        <v>1441|1440011|121|2024|7</v>
      </c>
      <c r="B81" s="32">
        <v>1441</v>
      </c>
      <c r="C81" s="32">
        <v>1440011</v>
      </c>
      <c r="D81" s="32">
        <v>121</v>
      </c>
      <c r="E81" s="32">
        <v>2024</v>
      </c>
      <c r="F81" s="32">
        <v>10</v>
      </c>
      <c r="G81" s="32">
        <v>1</v>
      </c>
      <c r="H81" s="32">
        <v>48447510697</v>
      </c>
      <c r="I81" s="33" t="s">
        <v>178</v>
      </c>
      <c r="J81" s="32">
        <v>3611</v>
      </c>
      <c r="K81" s="33" t="s">
        <v>114</v>
      </c>
      <c r="L81" s="32">
        <v>9</v>
      </c>
      <c r="M81" s="19">
        <v>45540</v>
      </c>
      <c r="N81" s="32">
        <v>7</v>
      </c>
      <c r="O81" s="34">
        <v>6700</v>
      </c>
      <c r="P81" s="34">
        <v>0</v>
      </c>
      <c r="Q81" s="34">
        <v>0</v>
      </c>
      <c r="R81" s="70">
        <f t="shared" si="3"/>
        <v>6700</v>
      </c>
    </row>
    <row r="82" spans="1:18" ht="24.95" customHeight="1" x14ac:dyDescent="0.2">
      <c r="A82" s="32" t="str">
        <f t="shared" si="4"/>
        <v>1441|1440011|123|2024|10</v>
      </c>
      <c r="B82" s="32">
        <v>1441</v>
      </c>
      <c r="C82" s="32">
        <v>1440011</v>
      </c>
      <c r="D82" s="32">
        <v>123</v>
      </c>
      <c r="E82" s="32">
        <v>2024</v>
      </c>
      <c r="F82" s="32">
        <v>10</v>
      </c>
      <c r="G82" s="32">
        <v>1</v>
      </c>
      <c r="H82" s="32">
        <v>6355953620</v>
      </c>
      <c r="I82" s="33" t="s">
        <v>179</v>
      </c>
      <c r="J82" s="32">
        <v>3611</v>
      </c>
      <c r="K82" s="33" t="s">
        <v>114</v>
      </c>
      <c r="L82" s="32">
        <v>9</v>
      </c>
      <c r="M82" s="19">
        <v>45540</v>
      </c>
      <c r="N82" s="32">
        <v>10</v>
      </c>
      <c r="O82" s="34">
        <v>3833.31</v>
      </c>
      <c r="P82" s="34">
        <v>0</v>
      </c>
      <c r="Q82" s="34">
        <v>0</v>
      </c>
      <c r="R82" s="70">
        <f t="shared" si="3"/>
        <v>3833.31</v>
      </c>
    </row>
    <row r="83" spans="1:18" ht="24.95" customHeight="1" x14ac:dyDescent="0.2">
      <c r="A83" s="32" t="str">
        <f t="shared" si="4"/>
        <v>1441|1440011|124|2024|9</v>
      </c>
      <c r="B83" s="32">
        <v>1441</v>
      </c>
      <c r="C83" s="32">
        <v>1440011</v>
      </c>
      <c r="D83" s="32">
        <v>124</v>
      </c>
      <c r="E83" s="32">
        <v>2024</v>
      </c>
      <c r="F83" s="32">
        <v>10</v>
      </c>
      <c r="G83" s="32">
        <v>1</v>
      </c>
      <c r="H83" s="32">
        <v>82655251768</v>
      </c>
      <c r="I83" s="33" t="s">
        <v>180</v>
      </c>
      <c r="J83" s="32">
        <v>3611</v>
      </c>
      <c r="K83" s="33" t="s">
        <v>114</v>
      </c>
      <c r="L83" s="32">
        <v>9</v>
      </c>
      <c r="M83" s="19">
        <v>45541</v>
      </c>
      <c r="N83" s="32">
        <v>9</v>
      </c>
      <c r="O83" s="34">
        <v>4380.9799999999996</v>
      </c>
      <c r="P83" s="34">
        <v>0</v>
      </c>
      <c r="Q83" s="34">
        <v>0</v>
      </c>
      <c r="R83" s="70">
        <f t="shared" si="3"/>
        <v>4380.9799999999996</v>
      </c>
    </row>
    <row r="84" spans="1:18" ht="24.95" customHeight="1" x14ac:dyDescent="0.2">
      <c r="A84" s="32" t="str">
        <f t="shared" si="4"/>
        <v>1441|1440011|126|2024|8</v>
      </c>
      <c r="B84" s="32">
        <v>1441</v>
      </c>
      <c r="C84" s="32">
        <v>1440011</v>
      </c>
      <c r="D84" s="32">
        <v>126</v>
      </c>
      <c r="E84" s="32">
        <v>2024</v>
      </c>
      <c r="F84" s="32">
        <v>10</v>
      </c>
      <c r="G84" s="32">
        <v>1</v>
      </c>
      <c r="H84" s="32">
        <v>21154554000113</v>
      </c>
      <c r="I84" s="33" t="s">
        <v>181</v>
      </c>
      <c r="J84" s="32">
        <v>3920</v>
      </c>
      <c r="K84" s="33" t="s">
        <v>114</v>
      </c>
      <c r="L84" s="32">
        <v>9</v>
      </c>
      <c r="M84" s="19">
        <v>45541</v>
      </c>
      <c r="N84" s="32">
        <v>8</v>
      </c>
      <c r="O84" s="34">
        <v>48269.2</v>
      </c>
      <c r="P84" s="34">
        <v>0</v>
      </c>
      <c r="Q84" s="34">
        <v>0</v>
      </c>
      <c r="R84" s="70">
        <f t="shared" si="3"/>
        <v>48269.2</v>
      </c>
    </row>
    <row r="85" spans="1:18" ht="24.95" customHeight="1" x14ac:dyDescent="0.2">
      <c r="A85" s="32" t="str">
        <f t="shared" si="4"/>
        <v>1441|1440011|128|2024|8</v>
      </c>
      <c r="B85" s="32">
        <v>1441</v>
      </c>
      <c r="C85" s="32">
        <v>1440011</v>
      </c>
      <c r="D85" s="32">
        <v>128</v>
      </c>
      <c r="E85" s="32">
        <v>2024</v>
      </c>
      <c r="F85" s="32">
        <v>10</v>
      </c>
      <c r="G85" s="32">
        <v>1</v>
      </c>
      <c r="H85" s="32">
        <v>91352053691</v>
      </c>
      <c r="I85" s="33" t="s">
        <v>182</v>
      </c>
      <c r="J85" s="32">
        <v>3611</v>
      </c>
      <c r="K85" s="33" t="s">
        <v>114</v>
      </c>
      <c r="L85" s="32">
        <v>9</v>
      </c>
      <c r="M85" s="19">
        <v>45540</v>
      </c>
      <c r="N85" s="32">
        <v>8</v>
      </c>
      <c r="O85" s="34">
        <v>4786.6400000000003</v>
      </c>
      <c r="P85" s="34">
        <v>0</v>
      </c>
      <c r="Q85" s="34">
        <v>0</v>
      </c>
      <c r="R85" s="70">
        <f t="shared" si="3"/>
        <v>4786.6400000000003</v>
      </c>
    </row>
    <row r="86" spans="1:18" ht="24.95" customHeight="1" x14ac:dyDescent="0.2">
      <c r="A86" s="32" t="str">
        <f t="shared" si="4"/>
        <v>1441|1440011|129|2024|9</v>
      </c>
      <c r="B86" s="32">
        <v>1441</v>
      </c>
      <c r="C86" s="32">
        <v>1440011</v>
      </c>
      <c r="D86" s="32">
        <v>129</v>
      </c>
      <c r="E86" s="32">
        <v>2024</v>
      </c>
      <c r="F86" s="32">
        <v>10</v>
      </c>
      <c r="G86" s="32">
        <v>1</v>
      </c>
      <c r="H86" s="32">
        <v>3063355000118</v>
      </c>
      <c r="I86" s="33" t="s">
        <v>183</v>
      </c>
      <c r="J86" s="32">
        <v>3920</v>
      </c>
      <c r="K86" s="33" t="s">
        <v>114</v>
      </c>
      <c r="L86" s="32">
        <v>9</v>
      </c>
      <c r="M86" s="19">
        <v>45541</v>
      </c>
      <c r="N86" s="32">
        <v>9</v>
      </c>
      <c r="O86" s="34">
        <v>57581.61</v>
      </c>
      <c r="P86" s="34">
        <v>0</v>
      </c>
      <c r="Q86" s="34">
        <v>0</v>
      </c>
      <c r="R86" s="70">
        <f t="shared" si="3"/>
        <v>57581.61</v>
      </c>
    </row>
    <row r="87" spans="1:18" ht="24.95" customHeight="1" x14ac:dyDescent="0.2">
      <c r="A87" s="32" t="str">
        <f t="shared" si="4"/>
        <v>1441|1440011|130|2024|8</v>
      </c>
      <c r="B87" s="32">
        <v>1441</v>
      </c>
      <c r="C87" s="32">
        <v>1440011</v>
      </c>
      <c r="D87" s="32">
        <v>130</v>
      </c>
      <c r="E87" s="32">
        <v>2024</v>
      </c>
      <c r="F87" s="32">
        <v>10</v>
      </c>
      <c r="G87" s="32">
        <v>1</v>
      </c>
      <c r="H87" s="32">
        <v>69750416104</v>
      </c>
      <c r="I87" s="33" t="s">
        <v>184</v>
      </c>
      <c r="J87" s="32">
        <v>3611</v>
      </c>
      <c r="K87" s="33" t="s">
        <v>114</v>
      </c>
      <c r="L87" s="32">
        <v>9</v>
      </c>
      <c r="M87" s="19">
        <v>45540</v>
      </c>
      <c r="N87" s="32">
        <v>8</v>
      </c>
      <c r="O87" s="34">
        <v>1243.8599999999999</v>
      </c>
      <c r="P87" s="34">
        <v>0</v>
      </c>
      <c r="Q87" s="34">
        <v>0</v>
      </c>
      <c r="R87" s="70">
        <f t="shared" si="3"/>
        <v>1243.8599999999999</v>
      </c>
    </row>
    <row r="88" spans="1:18" ht="24.95" customHeight="1" x14ac:dyDescent="0.2">
      <c r="A88" s="32" t="str">
        <f t="shared" si="4"/>
        <v>1441|1440011|131|2024|8</v>
      </c>
      <c r="B88" s="32">
        <v>1441</v>
      </c>
      <c r="C88" s="32">
        <v>1440011</v>
      </c>
      <c r="D88" s="32">
        <v>131</v>
      </c>
      <c r="E88" s="32">
        <v>2024</v>
      </c>
      <c r="F88" s="32">
        <v>10</v>
      </c>
      <c r="G88" s="32">
        <v>1</v>
      </c>
      <c r="H88" s="32">
        <v>26791960663</v>
      </c>
      <c r="I88" s="33" t="s">
        <v>185</v>
      </c>
      <c r="J88" s="32">
        <v>3611</v>
      </c>
      <c r="K88" s="33" t="s">
        <v>114</v>
      </c>
      <c r="L88" s="32">
        <v>9</v>
      </c>
      <c r="M88" s="19">
        <v>45541</v>
      </c>
      <c r="N88" s="32">
        <v>8</v>
      </c>
      <c r="O88" s="34">
        <v>4700</v>
      </c>
      <c r="P88" s="34">
        <v>0</v>
      </c>
      <c r="Q88" s="34">
        <v>0</v>
      </c>
      <c r="R88" s="70">
        <f t="shared" si="3"/>
        <v>4700</v>
      </c>
    </row>
    <row r="89" spans="1:18" ht="24.95" customHeight="1" x14ac:dyDescent="0.2">
      <c r="A89" s="32" t="str">
        <f t="shared" si="4"/>
        <v>1441|1440011|133|2024|8</v>
      </c>
      <c r="B89" s="32">
        <v>1441</v>
      </c>
      <c r="C89" s="32">
        <v>1440011</v>
      </c>
      <c r="D89" s="32">
        <v>133</v>
      </c>
      <c r="E89" s="32">
        <v>2024</v>
      </c>
      <c r="F89" s="32">
        <v>10</v>
      </c>
      <c r="G89" s="32">
        <v>1</v>
      </c>
      <c r="H89" s="32">
        <v>3941401840</v>
      </c>
      <c r="I89" s="33" t="s">
        <v>186</v>
      </c>
      <c r="J89" s="32">
        <v>3611</v>
      </c>
      <c r="K89" s="33" t="s">
        <v>114</v>
      </c>
      <c r="L89" s="32">
        <v>9</v>
      </c>
      <c r="M89" s="19">
        <v>45541</v>
      </c>
      <c r="N89" s="32">
        <v>8</v>
      </c>
      <c r="O89" s="34">
        <v>1567.12</v>
      </c>
      <c r="P89" s="34">
        <v>0</v>
      </c>
      <c r="Q89" s="34">
        <v>0</v>
      </c>
      <c r="R89" s="70">
        <f t="shared" si="3"/>
        <v>1567.12</v>
      </c>
    </row>
    <row r="90" spans="1:18" ht="24.95" customHeight="1" x14ac:dyDescent="0.2">
      <c r="A90" s="32" t="str">
        <f t="shared" si="4"/>
        <v>1441|1440011|134|2024|8</v>
      </c>
      <c r="B90" s="32">
        <v>1441</v>
      </c>
      <c r="C90" s="32">
        <v>1440011</v>
      </c>
      <c r="D90" s="32">
        <v>134</v>
      </c>
      <c r="E90" s="32">
        <v>2024</v>
      </c>
      <c r="F90" s="32">
        <v>10</v>
      </c>
      <c r="G90" s="32">
        <v>1</v>
      </c>
      <c r="H90" s="32">
        <v>96593172804</v>
      </c>
      <c r="I90" s="33" t="s">
        <v>187</v>
      </c>
      <c r="J90" s="32">
        <v>3611</v>
      </c>
      <c r="K90" s="33" t="s">
        <v>114</v>
      </c>
      <c r="L90" s="32">
        <v>9</v>
      </c>
      <c r="M90" s="19">
        <v>45541</v>
      </c>
      <c r="N90" s="32">
        <v>8</v>
      </c>
      <c r="O90" s="34">
        <v>1567.12</v>
      </c>
      <c r="P90" s="34">
        <v>0</v>
      </c>
      <c r="Q90" s="34">
        <v>0</v>
      </c>
      <c r="R90" s="70">
        <f t="shared" si="3"/>
        <v>1567.12</v>
      </c>
    </row>
    <row r="91" spans="1:18" ht="24.95" customHeight="1" x14ac:dyDescent="0.2">
      <c r="A91" s="32" t="str">
        <f t="shared" si="4"/>
        <v>1441|1440011|135|2024|8</v>
      </c>
      <c r="B91" s="32">
        <v>1441</v>
      </c>
      <c r="C91" s="32">
        <v>1440011</v>
      </c>
      <c r="D91" s="32">
        <v>135</v>
      </c>
      <c r="E91" s="32">
        <v>2024</v>
      </c>
      <c r="F91" s="32">
        <v>10</v>
      </c>
      <c r="G91" s="32">
        <v>1</v>
      </c>
      <c r="H91" s="32">
        <v>5985417646</v>
      </c>
      <c r="I91" s="33" t="s">
        <v>188</v>
      </c>
      <c r="J91" s="32">
        <v>3611</v>
      </c>
      <c r="K91" s="33" t="s">
        <v>114</v>
      </c>
      <c r="L91" s="32">
        <v>9</v>
      </c>
      <c r="M91" s="19">
        <v>45541</v>
      </c>
      <c r="N91" s="32">
        <v>8</v>
      </c>
      <c r="O91" s="34">
        <v>2455.2199999999998</v>
      </c>
      <c r="P91" s="34">
        <v>0</v>
      </c>
      <c r="Q91" s="34">
        <v>0</v>
      </c>
      <c r="R91" s="70">
        <f t="shared" si="3"/>
        <v>2455.2199999999998</v>
      </c>
    </row>
    <row r="92" spans="1:18" ht="24.95" customHeight="1" x14ac:dyDescent="0.2">
      <c r="A92" s="32" t="str">
        <f t="shared" si="4"/>
        <v>1441|1440011|136|2024|8</v>
      </c>
      <c r="B92" s="32">
        <v>1441</v>
      </c>
      <c r="C92" s="32">
        <v>1440011</v>
      </c>
      <c r="D92" s="32">
        <v>136</v>
      </c>
      <c r="E92" s="32">
        <v>2024</v>
      </c>
      <c r="F92" s="32">
        <v>10</v>
      </c>
      <c r="G92" s="32">
        <v>1</v>
      </c>
      <c r="H92" s="32">
        <v>20808044000150</v>
      </c>
      <c r="I92" s="33" t="s">
        <v>189</v>
      </c>
      <c r="J92" s="32">
        <v>3920</v>
      </c>
      <c r="K92" s="33" t="s">
        <v>114</v>
      </c>
      <c r="L92" s="32">
        <v>9</v>
      </c>
      <c r="M92" s="19">
        <v>45540</v>
      </c>
      <c r="N92" s="32">
        <v>8</v>
      </c>
      <c r="O92" s="34">
        <v>14984.27</v>
      </c>
      <c r="P92" s="34">
        <v>0</v>
      </c>
      <c r="Q92" s="34">
        <v>0</v>
      </c>
      <c r="R92" s="70">
        <f t="shared" si="3"/>
        <v>14984.27</v>
      </c>
    </row>
    <row r="93" spans="1:18" ht="24.95" customHeight="1" x14ac:dyDescent="0.2">
      <c r="A93" s="32" t="str">
        <f t="shared" si="4"/>
        <v>1441|1440011|137|2024|8</v>
      </c>
      <c r="B93" s="32">
        <v>1441</v>
      </c>
      <c r="C93" s="32">
        <v>1440011</v>
      </c>
      <c r="D93" s="32">
        <v>137</v>
      </c>
      <c r="E93" s="32">
        <v>2024</v>
      </c>
      <c r="F93" s="32">
        <v>10</v>
      </c>
      <c r="G93" s="32">
        <v>1</v>
      </c>
      <c r="H93" s="32">
        <v>73060178615</v>
      </c>
      <c r="I93" s="33" t="s">
        <v>190</v>
      </c>
      <c r="J93" s="32">
        <v>3611</v>
      </c>
      <c r="K93" s="33" t="s">
        <v>114</v>
      </c>
      <c r="L93" s="32">
        <v>9</v>
      </c>
      <c r="M93" s="19">
        <v>45540</v>
      </c>
      <c r="N93" s="32">
        <v>8</v>
      </c>
      <c r="O93" s="34">
        <v>3561.57</v>
      </c>
      <c r="P93" s="34">
        <v>0</v>
      </c>
      <c r="Q93" s="34">
        <v>0</v>
      </c>
      <c r="R93" s="70">
        <f t="shared" si="3"/>
        <v>3561.57</v>
      </c>
    </row>
    <row r="94" spans="1:18" ht="24.95" customHeight="1" x14ac:dyDescent="0.2">
      <c r="A94" s="32" t="str">
        <f t="shared" si="4"/>
        <v>1441|1440011|138|2024|8</v>
      </c>
      <c r="B94" s="32">
        <v>1441</v>
      </c>
      <c r="C94" s="32">
        <v>1440011</v>
      </c>
      <c r="D94" s="32">
        <v>138</v>
      </c>
      <c r="E94" s="32">
        <v>2024</v>
      </c>
      <c r="F94" s="32">
        <v>10</v>
      </c>
      <c r="G94" s="32">
        <v>1</v>
      </c>
      <c r="H94" s="32">
        <v>83507191687</v>
      </c>
      <c r="I94" s="33" t="s">
        <v>191</v>
      </c>
      <c r="J94" s="32">
        <v>3611</v>
      </c>
      <c r="K94" s="33" t="s">
        <v>114</v>
      </c>
      <c r="L94" s="32">
        <v>9</v>
      </c>
      <c r="M94" s="19">
        <v>45541</v>
      </c>
      <c r="N94" s="32">
        <v>8</v>
      </c>
      <c r="O94" s="34">
        <v>3633.97</v>
      </c>
      <c r="P94" s="34">
        <v>0</v>
      </c>
      <c r="Q94" s="34">
        <v>0</v>
      </c>
      <c r="R94" s="70">
        <f t="shared" si="3"/>
        <v>3633.97</v>
      </c>
    </row>
    <row r="95" spans="1:18" ht="24.95" customHeight="1" x14ac:dyDescent="0.2">
      <c r="A95" s="32" t="str">
        <f t="shared" si="4"/>
        <v>1441|1440011|139|2024|8</v>
      </c>
      <c r="B95" s="32">
        <v>1441</v>
      </c>
      <c r="C95" s="32">
        <v>1440011</v>
      </c>
      <c r="D95" s="32">
        <v>139</v>
      </c>
      <c r="E95" s="32">
        <v>2024</v>
      </c>
      <c r="F95" s="32">
        <v>10</v>
      </c>
      <c r="G95" s="32">
        <v>1</v>
      </c>
      <c r="H95" s="32">
        <v>83228365620</v>
      </c>
      <c r="I95" s="33" t="s">
        <v>192</v>
      </c>
      <c r="J95" s="32">
        <v>3611</v>
      </c>
      <c r="K95" s="33" t="s">
        <v>114</v>
      </c>
      <c r="L95" s="32">
        <v>9</v>
      </c>
      <c r="M95" s="19">
        <v>45541</v>
      </c>
      <c r="N95" s="32">
        <v>8</v>
      </c>
      <c r="O95" s="34">
        <v>3633.97</v>
      </c>
      <c r="P95" s="34">
        <v>0</v>
      </c>
      <c r="Q95" s="34">
        <v>0</v>
      </c>
      <c r="R95" s="70">
        <f t="shared" si="3"/>
        <v>3633.97</v>
      </c>
    </row>
    <row r="96" spans="1:18" ht="24.95" customHeight="1" x14ac:dyDescent="0.2">
      <c r="A96" s="32" t="str">
        <f t="shared" si="4"/>
        <v>1441|1440011|140|2024|8</v>
      </c>
      <c r="B96" s="32">
        <v>1441</v>
      </c>
      <c r="C96" s="32">
        <v>1440011</v>
      </c>
      <c r="D96" s="32">
        <v>140</v>
      </c>
      <c r="E96" s="32">
        <v>2024</v>
      </c>
      <c r="F96" s="32">
        <v>10</v>
      </c>
      <c r="G96" s="32">
        <v>1</v>
      </c>
      <c r="H96" s="32">
        <v>11713521660</v>
      </c>
      <c r="I96" s="33" t="s">
        <v>193</v>
      </c>
      <c r="J96" s="32">
        <v>3611</v>
      </c>
      <c r="K96" s="33" t="s">
        <v>114</v>
      </c>
      <c r="L96" s="32">
        <v>9</v>
      </c>
      <c r="M96" s="19">
        <v>45541</v>
      </c>
      <c r="N96" s="32">
        <v>8</v>
      </c>
      <c r="O96" s="34">
        <v>2718.97</v>
      </c>
      <c r="P96" s="34">
        <v>0</v>
      </c>
      <c r="Q96" s="34">
        <v>0</v>
      </c>
      <c r="R96" s="70">
        <f t="shared" si="3"/>
        <v>2718.97</v>
      </c>
    </row>
    <row r="97" spans="1:18" ht="24.95" customHeight="1" x14ac:dyDescent="0.2">
      <c r="A97" s="32" t="str">
        <f t="shared" si="4"/>
        <v>1441|1440011|142|2024|5</v>
      </c>
      <c r="B97" s="32">
        <v>1441</v>
      </c>
      <c r="C97" s="32">
        <v>1440011</v>
      </c>
      <c r="D97" s="32">
        <v>142</v>
      </c>
      <c r="E97" s="32">
        <v>2024</v>
      </c>
      <c r="F97" s="32">
        <v>10</v>
      </c>
      <c r="G97" s="32">
        <v>1</v>
      </c>
      <c r="H97" s="32">
        <v>98321560687</v>
      </c>
      <c r="I97" s="33" t="s">
        <v>194</v>
      </c>
      <c r="J97" s="32">
        <v>3611</v>
      </c>
      <c r="K97" s="33" t="s">
        <v>114</v>
      </c>
      <c r="L97" s="32">
        <v>9</v>
      </c>
      <c r="M97" s="19">
        <v>45541</v>
      </c>
      <c r="N97" s="32">
        <v>5</v>
      </c>
      <c r="O97" s="34">
        <v>3300</v>
      </c>
      <c r="P97" s="34">
        <v>0</v>
      </c>
      <c r="Q97" s="34">
        <v>0</v>
      </c>
      <c r="R97" s="70">
        <f t="shared" si="3"/>
        <v>3300</v>
      </c>
    </row>
    <row r="98" spans="1:18" ht="24.95" customHeight="1" x14ac:dyDescent="0.2">
      <c r="A98" s="32" t="str">
        <f t="shared" si="4"/>
        <v>1441|1440011|143|2024|9</v>
      </c>
      <c r="B98" s="32">
        <v>1441</v>
      </c>
      <c r="C98" s="32">
        <v>1440011</v>
      </c>
      <c r="D98" s="32">
        <v>143</v>
      </c>
      <c r="E98" s="32">
        <v>2024</v>
      </c>
      <c r="F98" s="32">
        <v>10</v>
      </c>
      <c r="G98" s="32">
        <v>1</v>
      </c>
      <c r="H98" s="32">
        <v>1980768000131</v>
      </c>
      <c r="I98" s="33" t="s">
        <v>195</v>
      </c>
      <c r="J98" s="32">
        <v>3920</v>
      </c>
      <c r="K98" s="33" t="s">
        <v>114</v>
      </c>
      <c r="L98" s="32">
        <v>9</v>
      </c>
      <c r="M98" s="19">
        <v>45540</v>
      </c>
      <c r="N98" s="32">
        <v>9</v>
      </c>
      <c r="O98" s="34">
        <v>8859.34</v>
      </c>
      <c r="P98" s="34">
        <v>0</v>
      </c>
      <c r="Q98" s="34">
        <v>0</v>
      </c>
      <c r="R98" s="70">
        <f t="shared" si="3"/>
        <v>8859.34</v>
      </c>
    </row>
    <row r="99" spans="1:18" ht="24.95" customHeight="1" x14ac:dyDescent="0.2">
      <c r="A99" s="32" t="str">
        <f t="shared" si="4"/>
        <v>1441|1440011|145|2024|8</v>
      </c>
      <c r="B99" s="32">
        <v>1441</v>
      </c>
      <c r="C99" s="32">
        <v>1440011</v>
      </c>
      <c r="D99" s="32">
        <v>145</v>
      </c>
      <c r="E99" s="32">
        <v>2024</v>
      </c>
      <c r="F99" s="32">
        <v>10</v>
      </c>
      <c r="G99" s="32">
        <v>1</v>
      </c>
      <c r="H99" s="32">
        <v>64487796000131</v>
      </c>
      <c r="I99" s="33" t="s">
        <v>196</v>
      </c>
      <c r="J99" s="32">
        <v>3920</v>
      </c>
      <c r="K99" s="33" t="s">
        <v>114</v>
      </c>
      <c r="L99" s="32">
        <v>9</v>
      </c>
      <c r="M99" s="19">
        <v>45541</v>
      </c>
      <c r="N99" s="32">
        <v>8</v>
      </c>
      <c r="O99" s="34">
        <v>8880.4500000000007</v>
      </c>
      <c r="P99" s="34">
        <v>0</v>
      </c>
      <c r="Q99" s="34">
        <v>0</v>
      </c>
      <c r="R99" s="70">
        <f t="shared" si="3"/>
        <v>8880.4500000000007</v>
      </c>
    </row>
    <row r="100" spans="1:18" ht="24.95" customHeight="1" x14ac:dyDescent="0.2">
      <c r="A100" s="32" t="str">
        <f t="shared" si="4"/>
        <v>1441|1440011|147|2024|8</v>
      </c>
      <c r="B100" s="32">
        <v>1441</v>
      </c>
      <c r="C100" s="32">
        <v>1440011</v>
      </c>
      <c r="D100" s="32">
        <v>147</v>
      </c>
      <c r="E100" s="32">
        <v>2024</v>
      </c>
      <c r="F100" s="32">
        <v>10</v>
      </c>
      <c r="G100" s="32">
        <v>1</v>
      </c>
      <c r="H100" s="32">
        <v>4928579895</v>
      </c>
      <c r="I100" s="33" t="s">
        <v>197</v>
      </c>
      <c r="J100" s="32">
        <v>3611</v>
      </c>
      <c r="K100" s="33" t="s">
        <v>114</v>
      </c>
      <c r="L100" s="32">
        <v>9</v>
      </c>
      <c r="M100" s="19">
        <v>45541</v>
      </c>
      <c r="N100" s="32">
        <v>8</v>
      </c>
      <c r="O100" s="34">
        <v>7274.79</v>
      </c>
      <c r="P100" s="34">
        <v>0</v>
      </c>
      <c r="Q100" s="34">
        <v>0</v>
      </c>
      <c r="R100" s="70">
        <f t="shared" si="3"/>
        <v>7274.79</v>
      </c>
    </row>
    <row r="101" spans="1:18" ht="24.95" customHeight="1" x14ac:dyDescent="0.2">
      <c r="A101" s="32" t="str">
        <f t="shared" si="4"/>
        <v>1441|1440011|148|2024|8</v>
      </c>
      <c r="B101" s="32">
        <v>1441</v>
      </c>
      <c r="C101" s="32">
        <v>1440011</v>
      </c>
      <c r="D101" s="32">
        <v>148</v>
      </c>
      <c r="E101" s="32">
        <v>2024</v>
      </c>
      <c r="F101" s="32">
        <v>10</v>
      </c>
      <c r="G101" s="32">
        <v>1</v>
      </c>
      <c r="H101" s="32">
        <v>24596892687</v>
      </c>
      <c r="I101" s="33" t="s">
        <v>198</v>
      </c>
      <c r="J101" s="32">
        <v>3611</v>
      </c>
      <c r="K101" s="33" t="s">
        <v>114</v>
      </c>
      <c r="L101" s="32">
        <v>9</v>
      </c>
      <c r="M101" s="19">
        <v>45541</v>
      </c>
      <c r="N101" s="32">
        <v>8</v>
      </c>
      <c r="O101" s="34">
        <v>3458.32</v>
      </c>
      <c r="P101" s="34">
        <v>0</v>
      </c>
      <c r="Q101" s="34">
        <v>0</v>
      </c>
      <c r="R101" s="70">
        <f t="shared" si="3"/>
        <v>3458.32</v>
      </c>
    </row>
    <row r="102" spans="1:18" ht="24.95" customHeight="1" x14ac:dyDescent="0.2">
      <c r="A102" s="32" t="str">
        <f t="shared" si="4"/>
        <v>1441|1440011|149|2024|8</v>
      </c>
      <c r="B102" s="32">
        <v>1441</v>
      </c>
      <c r="C102" s="32">
        <v>1440011</v>
      </c>
      <c r="D102" s="32">
        <v>149</v>
      </c>
      <c r="E102" s="32">
        <v>2024</v>
      </c>
      <c r="F102" s="32">
        <v>10</v>
      </c>
      <c r="G102" s="32">
        <v>1</v>
      </c>
      <c r="H102" s="32">
        <v>86784552687</v>
      </c>
      <c r="I102" s="33" t="s">
        <v>199</v>
      </c>
      <c r="J102" s="32">
        <v>3611</v>
      </c>
      <c r="K102" s="33" t="s">
        <v>114</v>
      </c>
      <c r="L102" s="32">
        <v>9</v>
      </c>
      <c r="M102" s="19">
        <v>45541</v>
      </c>
      <c r="N102" s="32">
        <v>8</v>
      </c>
      <c r="O102" s="34">
        <v>5129.12</v>
      </c>
      <c r="P102" s="34">
        <v>0</v>
      </c>
      <c r="Q102" s="34">
        <v>0</v>
      </c>
      <c r="R102" s="70">
        <f t="shared" si="3"/>
        <v>5129.12</v>
      </c>
    </row>
    <row r="103" spans="1:18" ht="24.95" customHeight="1" x14ac:dyDescent="0.2">
      <c r="A103" s="32" t="str">
        <f t="shared" si="4"/>
        <v>1441|1440011|150|2024|8</v>
      </c>
      <c r="B103" s="32">
        <v>1441</v>
      </c>
      <c r="C103" s="32">
        <v>1440011</v>
      </c>
      <c r="D103" s="32">
        <v>150</v>
      </c>
      <c r="E103" s="32">
        <v>2024</v>
      </c>
      <c r="F103" s="32">
        <v>10</v>
      </c>
      <c r="G103" s="32">
        <v>1</v>
      </c>
      <c r="H103" s="32">
        <v>84374071687</v>
      </c>
      <c r="I103" s="33" t="s">
        <v>200</v>
      </c>
      <c r="J103" s="32">
        <v>3611</v>
      </c>
      <c r="K103" s="33" t="s">
        <v>114</v>
      </c>
      <c r="L103" s="32">
        <v>9</v>
      </c>
      <c r="M103" s="19">
        <v>45541</v>
      </c>
      <c r="N103" s="32">
        <v>8</v>
      </c>
      <c r="O103" s="34">
        <v>3305.72</v>
      </c>
      <c r="P103" s="34">
        <v>0</v>
      </c>
      <c r="Q103" s="34">
        <v>0</v>
      </c>
      <c r="R103" s="70">
        <f t="shared" si="3"/>
        <v>3305.72</v>
      </c>
    </row>
    <row r="104" spans="1:18" ht="24.95" customHeight="1" x14ac:dyDescent="0.2">
      <c r="A104" s="32" t="str">
        <f t="shared" si="4"/>
        <v>1441|1440011|152|2024|8</v>
      </c>
      <c r="B104" s="32">
        <v>1441</v>
      </c>
      <c r="C104" s="32">
        <v>1440011</v>
      </c>
      <c r="D104" s="32">
        <v>152</v>
      </c>
      <c r="E104" s="32">
        <v>2024</v>
      </c>
      <c r="F104" s="32">
        <v>10</v>
      </c>
      <c r="G104" s="32">
        <v>1</v>
      </c>
      <c r="H104" s="32">
        <v>32734751615</v>
      </c>
      <c r="I104" s="33" t="s">
        <v>201</v>
      </c>
      <c r="J104" s="32">
        <v>3611</v>
      </c>
      <c r="K104" s="33" t="s">
        <v>114</v>
      </c>
      <c r="L104" s="32">
        <v>9</v>
      </c>
      <c r="M104" s="19">
        <v>45541</v>
      </c>
      <c r="N104" s="32">
        <v>8</v>
      </c>
      <c r="O104" s="34">
        <v>5616.67</v>
      </c>
      <c r="P104" s="34">
        <v>0</v>
      </c>
      <c r="Q104" s="34">
        <v>0</v>
      </c>
      <c r="R104" s="70">
        <f t="shared" si="3"/>
        <v>5616.67</v>
      </c>
    </row>
    <row r="105" spans="1:18" ht="24.95" customHeight="1" x14ac:dyDescent="0.2">
      <c r="A105" s="32" t="str">
        <f t="shared" si="4"/>
        <v>1441|1440011|153|2024|9</v>
      </c>
      <c r="B105" s="32">
        <v>1441</v>
      </c>
      <c r="C105" s="32">
        <v>1440011</v>
      </c>
      <c r="D105" s="32">
        <v>153</v>
      </c>
      <c r="E105" s="32">
        <v>2024</v>
      </c>
      <c r="F105" s="32">
        <v>10</v>
      </c>
      <c r="G105" s="32">
        <v>1</v>
      </c>
      <c r="H105" s="32">
        <v>9269157628</v>
      </c>
      <c r="I105" s="33" t="s">
        <v>202</v>
      </c>
      <c r="J105" s="32">
        <v>3611</v>
      </c>
      <c r="K105" s="33" t="s">
        <v>114</v>
      </c>
      <c r="L105" s="32">
        <v>9</v>
      </c>
      <c r="M105" s="19">
        <v>45540</v>
      </c>
      <c r="N105" s="32">
        <v>9</v>
      </c>
      <c r="O105" s="34">
        <v>3743.46</v>
      </c>
      <c r="P105" s="34">
        <v>0</v>
      </c>
      <c r="Q105" s="34">
        <v>0</v>
      </c>
      <c r="R105" s="70">
        <f t="shared" si="3"/>
        <v>3743.46</v>
      </c>
    </row>
    <row r="106" spans="1:18" ht="24.95" customHeight="1" x14ac:dyDescent="0.2">
      <c r="A106" s="32" t="str">
        <f t="shared" si="4"/>
        <v>1441|1440011|154|2024|8</v>
      </c>
      <c r="B106" s="32">
        <v>1441</v>
      </c>
      <c r="C106" s="32">
        <v>1440011</v>
      </c>
      <c r="D106" s="32">
        <v>154</v>
      </c>
      <c r="E106" s="32">
        <v>2024</v>
      </c>
      <c r="F106" s="32">
        <v>10</v>
      </c>
      <c r="G106" s="32">
        <v>1</v>
      </c>
      <c r="H106" s="32">
        <v>73694126600</v>
      </c>
      <c r="I106" s="33" t="s">
        <v>203</v>
      </c>
      <c r="J106" s="32">
        <v>3611</v>
      </c>
      <c r="K106" s="33" t="s">
        <v>114</v>
      </c>
      <c r="L106" s="32">
        <v>9</v>
      </c>
      <c r="M106" s="19">
        <v>45541</v>
      </c>
      <c r="N106" s="32">
        <v>8</v>
      </c>
      <c r="O106" s="34">
        <v>7410.25</v>
      </c>
      <c r="P106" s="34">
        <v>0</v>
      </c>
      <c r="Q106" s="34">
        <v>0</v>
      </c>
      <c r="R106" s="70">
        <f t="shared" ref="R106:R166" si="5">O106-P106-Q106</f>
        <v>7410.25</v>
      </c>
    </row>
    <row r="107" spans="1:18" ht="24.95" customHeight="1" x14ac:dyDescent="0.2">
      <c r="A107" s="32" t="str">
        <f t="shared" si="4"/>
        <v>1441|1440011|155|2024|8</v>
      </c>
      <c r="B107" s="32">
        <v>1441</v>
      </c>
      <c r="C107" s="32">
        <v>1440011</v>
      </c>
      <c r="D107" s="32">
        <v>155</v>
      </c>
      <c r="E107" s="32">
        <v>2024</v>
      </c>
      <c r="F107" s="32">
        <v>10</v>
      </c>
      <c r="G107" s="32">
        <v>1</v>
      </c>
      <c r="H107" s="32">
        <v>22068043000141</v>
      </c>
      <c r="I107" s="33" t="s">
        <v>204</v>
      </c>
      <c r="J107" s="32">
        <v>3920</v>
      </c>
      <c r="K107" s="33" t="s">
        <v>114</v>
      </c>
      <c r="L107" s="32">
        <v>9</v>
      </c>
      <c r="M107" s="19">
        <v>45541</v>
      </c>
      <c r="N107" s="32">
        <v>8</v>
      </c>
      <c r="O107" s="34">
        <v>8000</v>
      </c>
      <c r="P107" s="34">
        <v>0</v>
      </c>
      <c r="Q107" s="34">
        <v>0</v>
      </c>
      <c r="R107" s="70">
        <f t="shared" si="5"/>
        <v>8000</v>
      </c>
    </row>
    <row r="108" spans="1:18" ht="24.95" customHeight="1" x14ac:dyDescent="0.2">
      <c r="A108" s="32" t="str">
        <f t="shared" si="4"/>
        <v>1441|1440011|156|2024|8</v>
      </c>
      <c r="B108" s="32">
        <v>1441</v>
      </c>
      <c r="C108" s="32">
        <v>1440011</v>
      </c>
      <c r="D108" s="32">
        <v>156</v>
      </c>
      <c r="E108" s="32">
        <v>2024</v>
      </c>
      <c r="F108" s="32">
        <v>10</v>
      </c>
      <c r="G108" s="32">
        <v>1</v>
      </c>
      <c r="H108" s="32">
        <v>89330994687</v>
      </c>
      <c r="I108" s="33" t="s">
        <v>205</v>
      </c>
      <c r="J108" s="32">
        <v>3611</v>
      </c>
      <c r="K108" s="33" t="s">
        <v>114</v>
      </c>
      <c r="L108" s="32">
        <v>9</v>
      </c>
      <c r="M108" s="19">
        <v>45544</v>
      </c>
      <c r="N108" s="32">
        <v>8</v>
      </c>
      <c r="O108" s="34">
        <v>3827.22</v>
      </c>
      <c r="P108" s="34">
        <v>0</v>
      </c>
      <c r="Q108" s="34">
        <v>0</v>
      </c>
      <c r="R108" s="70">
        <f t="shared" si="5"/>
        <v>3827.22</v>
      </c>
    </row>
    <row r="109" spans="1:18" ht="24.95" customHeight="1" x14ac:dyDescent="0.2">
      <c r="A109" s="32" t="str">
        <f t="shared" si="4"/>
        <v>1441|1440011|158|2024|8</v>
      </c>
      <c r="B109" s="32">
        <v>1441</v>
      </c>
      <c r="C109" s="32">
        <v>1440011</v>
      </c>
      <c r="D109" s="32">
        <v>158</v>
      </c>
      <c r="E109" s="32">
        <v>2024</v>
      </c>
      <c r="F109" s="32">
        <v>10</v>
      </c>
      <c r="G109" s="32">
        <v>1</v>
      </c>
      <c r="H109" s="32">
        <v>62297406649</v>
      </c>
      <c r="I109" s="33" t="s">
        <v>206</v>
      </c>
      <c r="J109" s="32">
        <v>3611</v>
      </c>
      <c r="K109" s="33" t="s">
        <v>114</v>
      </c>
      <c r="L109" s="32">
        <v>9</v>
      </c>
      <c r="M109" s="19">
        <v>45541</v>
      </c>
      <c r="N109" s="32">
        <v>8</v>
      </c>
      <c r="O109" s="34">
        <v>1780.39</v>
      </c>
      <c r="P109" s="34">
        <v>0</v>
      </c>
      <c r="Q109" s="34">
        <v>0</v>
      </c>
      <c r="R109" s="70">
        <f t="shared" si="5"/>
        <v>1780.39</v>
      </c>
    </row>
    <row r="110" spans="1:18" ht="24.95" customHeight="1" x14ac:dyDescent="0.2">
      <c r="A110" s="32" t="str">
        <f t="shared" si="4"/>
        <v>1441|1440011|160|2024|8</v>
      </c>
      <c r="B110" s="32">
        <v>1441</v>
      </c>
      <c r="C110" s="32">
        <v>1440011</v>
      </c>
      <c r="D110" s="32">
        <v>160</v>
      </c>
      <c r="E110" s="32">
        <v>2024</v>
      </c>
      <c r="F110" s="32">
        <v>10</v>
      </c>
      <c r="G110" s="32">
        <v>1</v>
      </c>
      <c r="H110" s="32">
        <v>56653212653</v>
      </c>
      <c r="I110" s="33" t="s">
        <v>207</v>
      </c>
      <c r="J110" s="32">
        <v>3611</v>
      </c>
      <c r="K110" s="33" t="s">
        <v>114</v>
      </c>
      <c r="L110" s="32">
        <v>9</v>
      </c>
      <c r="M110" s="19">
        <v>45541</v>
      </c>
      <c r="N110" s="32">
        <v>8</v>
      </c>
      <c r="O110" s="34">
        <v>1999.27</v>
      </c>
      <c r="P110" s="34">
        <v>0</v>
      </c>
      <c r="Q110" s="34">
        <v>0</v>
      </c>
      <c r="R110" s="70">
        <f t="shared" si="5"/>
        <v>1999.27</v>
      </c>
    </row>
    <row r="111" spans="1:18" ht="24.95" customHeight="1" x14ac:dyDescent="0.2">
      <c r="A111" s="32" t="str">
        <f t="shared" si="4"/>
        <v>1441|1440011|161|2024|8</v>
      </c>
      <c r="B111" s="32">
        <v>1441</v>
      </c>
      <c r="C111" s="32">
        <v>1440011</v>
      </c>
      <c r="D111" s="32">
        <v>161</v>
      </c>
      <c r="E111" s="32">
        <v>2024</v>
      </c>
      <c r="F111" s="32">
        <v>10</v>
      </c>
      <c r="G111" s="32">
        <v>1</v>
      </c>
      <c r="H111" s="32">
        <v>76809528920</v>
      </c>
      <c r="I111" s="33" t="s">
        <v>208</v>
      </c>
      <c r="J111" s="32">
        <v>3611</v>
      </c>
      <c r="K111" s="33" t="s">
        <v>114</v>
      </c>
      <c r="L111" s="32">
        <v>9</v>
      </c>
      <c r="M111" s="19">
        <v>45540</v>
      </c>
      <c r="N111" s="32">
        <v>8</v>
      </c>
      <c r="O111" s="34">
        <v>1166.21</v>
      </c>
      <c r="P111" s="34">
        <v>0</v>
      </c>
      <c r="Q111" s="34">
        <v>0</v>
      </c>
      <c r="R111" s="70">
        <f t="shared" si="5"/>
        <v>1166.21</v>
      </c>
    </row>
    <row r="112" spans="1:18" ht="24.95" customHeight="1" x14ac:dyDescent="0.2">
      <c r="A112" s="32" t="str">
        <f t="shared" si="4"/>
        <v>1441|1440011|162|2024|8</v>
      </c>
      <c r="B112" s="32">
        <v>1441</v>
      </c>
      <c r="C112" s="32">
        <v>1440011</v>
      </c>
      <c r="D112" s="32">
        <v>162</v>
      </c>
      <c r="E112" s="32">
        <v>2024</v>
      </c>
      <c r="F112" s="32">
        <v>10</v>
      </c>
      <c r="G112" s="32">
        <v>1</v>
      </c>
      <c r="H112" s="32">
        <v>17709692000144</v>
      </c>
      <c r="I112" s="33" t="s">
        <v>209</v>
      </c>
      <c r="J112" s="32">
        <v>3920</v>
      </c>
      <c r="K112" s="33" t="s">
        <v>114</v>
      </c>
      <c r="L112" s="32">
        <v>9</v>
      </c>
      <c r="M112" s="19">
        <v>45540</v>
      </c>
      <c r="N112" s="32">
        <v>8</v>
      </c>
      <c r="O112" s="34">
        <v>29071.77</v>
      </c>
      <c r="P112" s="34">
        <v>0</v>
      </c>
      <c r="Q112" s="34">
        <v>0</v>
      </c>
      <c r="R112" s="70">
        <f t="shared" si="5"/>
        <v>29071.77</v>
      </c>
    </row>
    <row r="113" spans="1:18" ht="24.95" customHeight="1" x14ac:dyDescent="0.2">
      <c r="A113" s="32" t="str">
        <f t="shared" ref="A113:A161" si="6">B113&amp;"|"&amp;C113&amp;"|"&amp;D113&amp;"|"&amp;E113&amp;"|"&amp;N113</f>
        <v>1441|1440011|163|2024|8</v>
      </c>
      <c r="B113" s="32">
        <v>1441</v>
      </c>
      <c r="C113" s="32">
        <v>1440011</v>
      </c>
      <c r="D113" s="32">
        <v>163</v>
      </c>
      <c r="E113" s="32">
        <v>2024</v>
      </c>
      <c r="F113" s="32">
        <v>10</v>
      </c>
      <c r="G113" s="32">
        <v>1</v>
      </c>
      <c r="H113" s="32">
        <v>59424451687</v>
      </c>
      <c r="I113" s="33" t="s">
        <v>210</v>
      </c>
      <c r="J113" s="32">
        <v>3611</v>
      </c>
      <c r="K113" s="33" t="s">
        <v>114</v>
      </c>
      <c r="L113" s="32">
        <v>9</v>
      </c>
      <c r="M113" s="19">
        <v>45544</v>
      </c>
      <c r="N113" s="32">
        <v>8</v>
      </c>
      <c r="O113" s="34">
        <v>2954.41</v>
      </c>
      <c r="P113" s="34">
        <v>0</v>
      </c>
      <c r="Q113" s="34">
        <v>0</v>
      </c>
      <c r="R113" s="70">
        <f t="shared" si="5"/>
        <v>2954.41</v>
      </c>
    </row>
    <row r="114" spans="1:18" ht="24.95" customHeight="1" x14ac:dyDescent="0.2">
      <c r="A114" s="32" t="str">
        <f t="shared" si="6"/>
        <v>1441|1440011|164|2024|8</v>
      </c>
      <c r="B114" s="32">
        <v>1441</v>
      </c>
      <c r="C114" s="32">
        <v>1440011</v>
      </c>
      <c r="D114" s="32">
        <v>164</v>
      </c>
      <c r="E114" s="32">
        <v>2024</v>
      </c>
      <c r="F114" s="32">
        <v>10</v>
      </c>
      <c r="G114" s="32">
        <v>1</v>
      </c>
      <c r="H114" s="32">
        <v>84137207615</v>
      </c>
      <c r="I114" s="33" t="s">
        <v>211</v>
      </c>
      <c r="J114" s="32">
        <v>3611</v>
      </c>
      <c r="K114" s="33" t="s">
        <v>114</v>
      </c>
      <c r="L114" s="32">
        <v>9</v>
      </c>
      <c r="M114" s="19">
        <v>45541</v>
      </c>
      <c r="N114" s="32">
        <v>8</v>
      </c>
      <c r="O114" s="34">
        <v>9099.81</v>
      </c>
      <c r="P114" s="34">
        <v>0</v>
      </c>
      <c r="Q114" s="34">
        <v>0</v>
      </c>
      <c r="R114" s="70">
        <f t="shared" si="5"/>
        <v>9099.81</v>
      </c>
    </row>
    <row r="115" spans="1:18" ht="24.95" customHeight="1" x14ac:dyDescent="0.2">
      <c r="A115" s="32" t="str">
        <f t="shared" si="6"/>
        <v>1441|1440011|165|2024|8</v>
      </c>
      <c r="B115" s="32">
        <v>1441</v>
      </c>
      <c r="C115" s="32">
        <v>1440011</v>
      </c>
      <c r="D115" s="32">
        <v>165</v>
      </c>
      <c r="E115" s="32">
        <v>2024</v>
      </c>
      <c r="F115" s="32">
        <v>10</v>
      </c>
      <c r="G115" s="32">
        <v>1</v>
      </c>
      <c r="H115" s="32">
        <v>54710693668</v>
      </c>
      <c r="I115" s="33" t="s">
        <v>212</v>
      </c>
      <c r="J115" s="32">
        <v>3611</v>
      </c>
      <c r="K115" s="33" t="s">
        <v>114</v>
      </c>
      <c r="L115" s="32">
        <v>9</v>
      </c>
      <c r="M115" s="19">
        <v>45541</v>
      </c>
      <c r="N115" s="32">
        <v>8</v>
      </c>
      <c r="O115" s="34">
        <v>8699.31</v>
      </c>
      <c r="P115" s="34">
        <v>0</v>
      </c>
      <c r="Q115" s="34">
        <v>0</v>
      </c>
      <c r="R115" s="70">
        <f t="shared" si="5"/>
        <v>8699.31</v>
      </c>
    </row>
    <row r="116" spans="1:18" ht="24.95" customHeight="1" x14ac:dyDescent="0.2">
      <c r="A116" s="32" t="str">
        <f t="shared" si="6"/>
        <v>1441|1440011|166|2024|8</v>
      </c>
      <c r="B116" s="32">
        <v>1441</v>
      </c>
      <c r="C116" s="32">
        <v>1440011</v>
      </c>
      <c r="D116" s="32">
        <v>166</v>
      </c>
      <c r="E116" s="32">
        <v>2024</v>
      </c>
      <c r="F116" s="32">
        <v>10</v>
      </c>
      <c r="G116" s="32">
        <v>1</v>
      </c>
      <c r="H116" s="32">
        <v>24046590653</v>
      </c>
      <c r="I116" s="33" t="s">
        <v>213</v>
      </c>
      <c r="J116" s="32">
        <v>3611</v>
      </c>
      <c r="K116" s="33" t="s">
        <v>114</v>
      </c>
      <c r="L116" s="32">
        <v>9</v>
      </c>
      <c r="M116" s="19">
        <v>45541</v>
      </c>
      <c r="N116" s="32">
        <v>8</v>
      </c>
      <c r="O116" s="34">
        <v>6079.52</v>
      </c>
      <c r="P116" s="34">
        <v>0</v>
      </c>
      <c r="Q116" s="34">
        <v>0</v>
      </c>
      <c r="R116" s="70">
        <f t="shared" si="5"/>
        <v>6079.52</v>
      </c>
    </row>
    <row r="117" spans="1:18" ht="24.95" customHeight="1" x14ac:dyDescent="0.2">
      <c r="A117" s="32" t="str">
        <f t="shared" si="6"/>
        <v>1441|1440011|167|2024|8</v>
      </c>
      <c r="B117" s="32">
        <v>1441</v>
      </c>
      <c r="C117" s="32">
        <v>1440011</v>
      </c>
      <c r="D117" s="32">
        <v>167</v>
      </c>
      <c r="E117" s="32">
        <v>2024</v>
      </c>
      <c r="F117" s="32">
        <v>10</v>
      </c>
      <c r="G117" s="32">
        <v>1</v>
      </c>
      <c r="H117" s="32">
        <v>12964038000163</v>
      </c>
      <c r="I117" s="33" t="s">
        <v>214</v>
      </c>
      <c r="J117" s="32">
        <v>3920</v>
      </c>
      <c r="K117" s="33" t="s">
        <v>114</v>
      </c>
      <c r="L117" s="32">
        <v>9</v>
      </c>
      <c r="M117" s="19">
        <v>45541</v>
      </c>
      <c r="N117" s="32">
        <v>8</v>
      </c>
      <c r="O117" s="34">
        <v>5976.36</v>
      </c>
      <c r="P117" s="34">
        <v>0</v>
      </c>
      <c r="Q117" s="34">
        <v>0</v>
      </c>
      <c r="R117" s="70">
        <f t="shared" si="5"/>
        <v>5976.36</v>
      </c>
    </row>
    <row r="118" spans="1:18" ht="24.95" customHeight="1" x14ac:dyDescent="0.2">
      <c r="A118" s="32" t="str">
        <f t="shared" si="6"/>
        <v>1441|1440011|168|2024|8</v>
      </c>
      <c r="B118" s="32">
        <v>1441</v>
      </c>
      <c r="C118" s="32">
        <v>1440011</v>
      </c>
      <c r="D118" s="32">
        <v>168</v>
      </c>
      <c r="E118" s="32">
        <v>2024</v>
      </c>
      <c r="F118" s="32">
        <v>10</v>
      </c>
      <c r="G118" s="32">
        <v>1</v>
      </c>
      <c r="H118" s="32">
        <v>3801004600</v>
      </c>
      <c r="I118" s="33" t="s">
        <v>215</v>
      </c>
      <c r="J118" s="32">
        <v>3611</v>
      </c>
      <c r="K118" s="33" t="s">
        <v>114</v>
      </c>
      <c r="L118" s="32">
        <v>9</v>
      </c>
      <c r="M118" s="19">
        <v>45544</v>
      </c>
      <c r="N118" s="32">
        <v>8</v>
      </c>
      <c r="O118" s="34">
        <v>3456.87</v>
      </c>
      <c r="P118" s="34">
        <v>0</v>
      </c>
      <c r="Q118" s="34">
        <v>0</v>
      </c>
      <c r="R118" s="70">
        <f t="shared" si="5"/>
        <v>3456.87</v>
      </c>
    </row>
    <row r="119" spans="1:18" ht="24.95" customHeight="1" x14ac:dyDescent="0.2">
      <c r="A119" s="32" t="str">
        <f t="shared" si="6"/>
        <v>1441|1440011|169|2024|8</v>
      </c>
      <c r="B119" s="32">
        <v>1441</v>
      </c>
      <c r="C119" s="32">
        <v>1440011</v>
      </c>
      <c r="D119" s="32">
        <v>169</v>
      </c>
      <c r="E119" s="32">
        <v>2024</v>
      </c>
      <c r="F119" s="32">
        <v>10</v>
      </c>
      <c r="G119" s="32">
        <v>1</v>
      </c>
      <c r="H119" s="32">
        <v>58352910604</v>
      </c>
      <c r="I119" s="33" t="s">
        <v>216</v>
      </c>
      <c r="J119" s="32">
        <v>3611</v>
      </c>
      <c r="K119" s="33" t="s">
        <v>114</v>
      </c>
      <c r="L119" s="32">
        <v>9</v>
      </c>
      <c r="M119" s="19">
        <v>45541</v>
      </c>
      <c r="N119" s="32">
        <v>8</v>
      </c>
      <c r="O119" s="34">
        <v>6360.92</v>
      </c>
      <c r="P119" s="34">
        <v>0</v>
      </c>
      <c r="Q119" s="34">
        <v>0</v>
      </c>
      <c r="R119" s="70">
        <f t="shared" si="5"/>
        <v>6360.92</v>
      </c>
    </row>
    <row r="120" spans="1:18" ht="24.95" customHeight="1" x14ac:dyDescent="0.2">
      <c r="A120" s="32" t="str">
        <f t="shared" si="6"/>
        <v>1441|1440011|170|2024|8</v>
      </c>
      <c r="B120" s="32">
        <v>1441</v>
      </c>
      <c r="C120" s="32">
        <v>1440011</v>
      </c>
      <c r="D120" s="32">
        <v>170</v>
      </c>
      <c r="E120" s="32">
        <v>2024</v>
      </c>
      <c r="F120" s="32">
        <v>10</v>
      </c>
      <c r="G120" s="32">
        <v>1</v>
      </c>
      <c r="H120" s="32">
        <v>14408503649</v>
      </c>
      <c r="I120" s="33" t="s">
        <v>217</v>
      </c>
      <c r="J120" s="32">
        <v>3611</v>
      </c>
      <c r="K120" s="33" t="s">
        <v>114</v>
      </c>
      <c r="L120" s="32">
        <v>9</v>
      </c>
      <c r="M120" s="19">
        <v>45541</v>
      </c>
      <c r="N120" s="32">
        <v>8</v>
      </c>
      <c r="O120" s="34">
        <v>6360.91</v>
      </c>
      <c r="P120" s="34">
        <v>0</v>
      </c>
      <c r="Q120" s="34">
        <v>0</v>
      </c>
      <c r="R120" s="70">
        <f t="shared" si="5"/>
        <v>6360.91</v>
      </c>
    </row>
    <row r="121" spans="1:18" ht="24.95" customHeight="1" x14ac:dyDescent="0.2">
      <c r="A121" s="32" t="str">
        <f t="shared" si="6"/>
        <v>1441|1440011|171|2024|8</v>
      </c>
      <c r="B121" s="32">
        <v>1441</v>
      </c>
      <c r="C121" s="32">
        <v>1440011</v>
      </c>
      <c r="D121" s="32">
        <v>171</v>
      </c>
      <c r="E121" s="32">
        <v>2024</v>
      </c>
      <c r="F121" s="32">
        <v>10</v>
      </c>
      <c r="G121" s="32">
        <v>1</v>
      </c>
      <c r="H121" s="32">
        <v>87992400763</v>
      </c>
      <c r="I121" s="33" t="s">
        <v>218</v>
      </c>
      <c r="J121" s="32">
        <v>3611</v>
      </c>
      <c r="K121" s="33" t="s">
        <v>114</v>
      </c>
      <c r="L121" s="32">
        <v>9</v>
      </c>
      <c r="M121" s="19">
        <v>45544</v>
      </c>
      <c r="N121" s="32">
        <v>8</v>
      </c>
      <c r="O121" s="34">
        <v>8048</v>
      </c>
      <c r="P121" s="34">
        <v>0</v>
      </c>
      <c r="Q121" s="34">
        <v>0</v>
      </c>
      <c r="R121" s="70">
        <f t="shared" si="5"/>
        <v>8048</v>
      </c>
    </row>
    <row r="122" spans="1:18" ht="24.95" customHeight="1" x14ac:dyDescent="0.2">
      <c r="A122" s="32" t="str">
        <f t="shared" si="6"/>
        <v>1441|1440011|172|2024|8</v>
      </c>
      <c r="B122" s="32">
        <v>1441</v>
      </c>
      <c r="C122" s="32">
        <v>1440011</v>
      </c>
      <c r="D122" s="32">
        <v>172</v>
      </c>
      <c r="E122" s="32">
        <v>2024</v>
      </c>
      <c r="F122" s="32">
        <v>10</v>
      </c>
      <c r="G122" s="32">
        <v>1</v>
      </c>
      <c r="H122" s="32">
        <v>99999957803</v>
      </c>
      <c r="I122" s="33" t="s">
        <v>219</v>
      </c>
      <c r="J122" s="32">
        <v>3601</v>
      </c>
      <c r="K122" s="33" t="s">
        <v>220</v>
      </c>
      <c r="L122" s="32">
        <v>9</v>
      </c>
      <c r="M122" s="19">
        <v>45555</v>
      </c>
      <c r="N122" s="32">
        <v>8</v>
      </c>
      <c r="O122" s="34">
        <v>2681320.11</v>
      </c>
      <c r="P122" s="34">
        <v>0</v>
      </c>
      <c r="Q122" s="34">
        <v>0</v>
      </c>
      <c r="R122" s="70">
        <f t="shared" si="5"/>
        <v>2681320.11</v>
      </c>
    </row>
    <row r="123" spans="1:18" ht="24.95" customHeight="1" x14ac:dyDescent="0.2">
      <c r="A123" s="32" t="str">
        <f t="shared" si="6"/>
        <v>1441|1440011|173|2024|8</v>
      </c>
      <c r="B123" s="32">
        <v>1441</v>
      </c>
      <c r="C123" s="32">
        <v>1440011</v>
      </c>
      <c r="D123" s="32">
        <v>173</v>
      </c>
      <c r="E123" s="32">
        <v>2024</v>
      </c>
      <c r="F123" s="32">
        <v>10</v>
      </c>
      <c r="G123" s="32">
        <v>1</v>
      </c>
      <c r="H123" s="32">
        <v>51801027668</v>
      </c>
      <c r="I123" s="33" t="s">
        <v>221</v>
      </c>
      <c r="J123" s="32">
        <v>3611</v>
      </c>
      <c r="K123" s="33" t="s">
        <v>114</v>
      </c>
      <c r="L123" s="32">
        <v>9</v>
      </c>
      <c r="M123" s="19">
        <v>45541</v>
      </c>
      <c r="N123" s="32">
        <v>8</v>
      </c>
      <c r="O123" s="34">
        <v>5172.8</v>
      </c>
      <c r="P123" s="34">
        <v>0</v>
      </c>
      <c r="Q123" s="34">
        <v>0</v>
      </c>
      <c r="R123" s="70">
        <f t="shared" si="5"/>
        <v>5172.8</v>
      </c>
    </row>
    <row r="124" spans="1:18" ht="24.95" customHeight="1" x14ac:dyDescent="0.2">
      <c r="A124" s="32" t="str">
        <f t="shared" si="6"/>
        <v>1441|1440011|175|2024|8</v>
      </c>
      <c r="B124" s="32">
        <v>1441</v>
      </c>
      <c r="C124" s="32">
        <v>1440011</v>
      </c>
      <c r="D124" s="32">
        <v>175</v>
      </c>
      <c r="E124" s="32">
        <v>2024</v>
      </c>
      <c r="F124" s="32">
        <v>10</v>
      </c>
      <c r="G124" s="32">
        <v>1</v>
      </c>
      <c r="H124" s="32">
        <v>16618025672</v>
      </c>
      <c r="I124" s="33" t="s">
        <v>222</v>
      </c>
      <c r="J124" s="32">
        <v>3611</v>
      </c>
      <c r="K124" s="33" t="s">
        <v>114</v>
      </c>
      <c r="L124" s="32">
        <v>9</v>
      </c>
      <c r="M124" s="19">
        <v>45541</v>
      </c>
      <c r="N124" s="32">
        <v>8</v>
      </c>
      <c r="O124" s="34">
        <v>3375.24</v>
      </c>
      <c r="P124" s="34">
        <v>0</v>
      </c>
      <c r="Q124" s="34">
        <v>0</v>
      </c>
      <c r="R124" s="70">
        <f t="shared" si="5"/>
        <v>3375.24</v>
      </c>
    </row>
    <row r="125" spans="1:18" ht="24.95" customHeight="1" x14ac:dyDescent="0.2">
      <c r="A125" s="32" t="str">
        <f t="shared" si="6"/>
        <v>1441|1440011|176|2024|8</v>
      </c>
      <c r="B125" s="32">
        <v>1441</v>
      </c>
      <c r="C125" s="32">
        <v>1440011</v>
      </c>
      <c r="D125" s="32">
        <v>176</v>
      </c>
      <c r="E125" s="32">
        <v>2024</v>
      </c>
      <c r="F125" s="32">
        <v>10</v>
      </c>
      <c r="G125" s="32">
        <v>1</v>
      </c>
      <c r="H125" s="32">
        <v>56445180604</v>
      </c>
      <c r="I125" s="33" t="s">
        <v>223</v>
      </c>
      <c r="J125" s="32">
        <v>3611</v>
      </c>
      <c r="K125" s="33" t="s">
        <v>114</v>
      </c>
      <c r="L125" s="32">
        <v>9</v>
      </c>
      <c r="M125" s="19">
        <v>45544</v>
      </c>
      <c r="N125" s="32">
        <v>8</v>
      </c>
      <c r="O125" s="34">
        <v>3048.78</v>
      </c>
      <c r="P125" s="34">
        <v>0</v>
      </c>
      <c r="Q125" s="34">
        <v>0</v>
      </c>
      <c r="R125" s="70">
        <f t="shared" si="5"/>
        <v>3048.78</v>
      </c>
    </row>
    <row r="126" spans="1:18" ht="24.95" customHeight="1" x14ac:dyDescent="0.2">
      <c r="A126" s="32" t="str">
        <f t="shared" si="6"/>
        <v>1441|1440011|177|2024|8</v>
      </c>
      <c r="B126" s="32">
        <v>1441</v>
      </c>
      <c r="C126" s="32">
        <v>1440011</v>
      </c>
      <c r="D126" s="32">
        <v>177</v>
      </c>
      <c r="E126" s="32">
        <v>2024</v>
      </c>
      <c r="F126" s="32">
        <v>10</v>
      </c>
      <c r="G126" s="32">
        <v>1</v>
      </c>
      <c r="H126" s="32">
        <v>54565707691</v>
      </c>
      <c r="I126" s="33" t="s">
        <v>224</v>
      </c>
      <c r="J126" s="32">
        <v>3611</v>
      </c>
      <c r="K126" s="33" t="s">
        <v>114</v>
      </c>
      <c r="L126" s="32">
        <v>9</v>
      </c>
      <c r="M126" s="19">
        <v>45541</v>
      </c>
      <c r="N126" s="32">
        <v>8</v>
      </c>
      <c r="O126" s="34">
        <v>1426.54</v>
      </c>
      <c r="P126" s="34">
        <v>0</v>
      </c>
      <c r="Q126" s="34">
        <v>0</v>
      </c>
      <c r="R126" s="70">
        <f t="shared" si="5"/>
        <v>1426.54</v>
      </c>
    </row>
    <row r="127" spans="1:18" ht="24.95" customHeight="1" x14ac:dyDescent="0.2">
      <c r="A127" s="32" t="str">
        <f t="shared" si="6"/>
        <v>1441|1440011|178|2024|8</v>
      </c>
      <c r="B127" s="32">
        <v>1441</v>
      </c>
      <c r="C127" s="32">
        <v>1440011</v>
      </c>
      <c r="D127" s="32">
        <v>178</v>
      </c>
      <c r="E127" s="32">
        <v>2024</v>
      </c>
      <c r="F127" s="32">
        <v>10</v>
      </c>
      <c r="G127" s="32">
        <v>1</v>
      </c>
      <c r="H127" s="32">
        <v>62897306653</v>
      </c>
      <c r="I127" s="33" t="s">
        <v>225</v>
      </c>
      <c r="J127" s="32">
        <v>3611</v>
      </c>
      <c r="K127" s="33" t="s">
        <v>114</v>
      </c>
      <c r="L127" s="32">
        <v>9</v>
      </c>
      <c r="M127" s="19">
        <v>45541</v>
      </c>
      <c r="N127" s="32">
        <v>8</v>
      </c>
      <c r="O127" s="34">
        <v>1426.53</v>
      </c>
      <c r="P127" s="34">
        <v>0</v>
      </c>
      <c r="Q127" s="34">
        <v>0</v>
      </c>
      <c r="R127" s="70">
        <f t="shared" si="5"/>
        <v>1426.53</v>
      </c>
    </row>
    <row r="128" spans="1:18" ht="24.95" customHeight="1" x14ac:dyDescent="0.2">
      <c r="A128" s="32" t="str">
        <f t="shared" si="6"/>
        <v>1441|1440011|179|2024|8</v>
      </c>
      <c r="B128" s="32">
        <v>1441</v>
      </c>
      <c r="C128" s="32">
        <v>1440011</v>
      </c>
      <c r="D128" s="32">
        <v>179</v>
      </c>
      <c r="E128" s="32">
        <v>2024</v>
      </c>
      <c r="F128" s="32">
        <v>10</v>
      </c>
      <c r="G128" s="32">
        <v>1</v>
      </c>
      <c r="H128" s="32">
        <v>62895958653</v>
      </c>
      <c r="I128" s="33" t="s">
        <v>226</v>
      </c>
      <c r="J128" s="32">
        <v>3611</v>
      </c>
      <c r="K128" s="33" t="s">
        <v>114</v>
      </c>
      <c r="L128" s="32">
        <v>9</v>
      </c>
      <c r="M128" s="19">
        <v>45540</v>
      </c>
      <c r="N128" s="32">
        <v>8</v>
      </c>
      <c r="O128" s="34">
        <v>1426.54</v>
      </c>
      <c r="P128" s="34">
        <v>0</v>
      </c>
      <c r="Q128" s="34">
        <v>0</v>
      </c>
      <c r="R128" s="70">
        <f t="shared" si="5"/>
        <v>1426.54</v>
      </c>
    </row>
    <row r="129" spans="1:18" ht="24.95" customHeight="1" x14ac:dyDescent="0.2">
      <c r="A129" s="32" t="str">
        <f t="shared" si="6"/>
        <v>1441|1440011|180|2024|9</v>
      </c>
      <c r="B129" s="32">
        <v>1441</v>
      </c>
      <c r="C129" s="32">
        <v>1440011</v>
      </c>
      <c r="D129" s="32">
        <v>180</v>
      </c>
      <c r="E129" s="32">
        <v>2024</v>
      </c>
      <c r="F129" s="32">
        <v>10</v>
      </c>
      <c r="G129" s="32">
        <v>1</v>
      </c>
      <c r="H129" s="32">
        <v>15210046000102</v>
      </c>
      <c r="I129" s="33" t="s">
        <v>227</v>
      </c>
      <c r="J129" s="32">
        <v>3920</v>
      </c>
      <c r="K129" s="33" t="s">
        <v>114</v>
      </c>
      <c r="L129" s="32">
        <v>9</v>
      </c>
      <c r="M129" s="19">
        <v>45546</v>
      </c>
      <c r="N129" s="32">
        <v>9</v>
      </c>
      <c r="O129" s="34">
        <v>4388.84</v>
      </c>
      <c r="P129" s="34">
        <v>0</v>
      </c>
      <c r="Q129" s="34">
        <v>0</v>
      </c>
      <c r="R129" s="70">
        <f t="shared" si="5"/>
        <v>4388.84</v>
      </c>
    </row>
    <row r="130" spans="1:18" ht="24.95" customHeight="1" x14ac:dyDescent="0.2">
      <c r="A130" s="32" t="str">
        <f t="shared" si="6"/>
        <v>1441|1440011|181|2024|9</v>
      </c>
      <c r="B130" s="32">
        <v>1441</v>
      </c>
      <c r="C130" s="32">
        <v>1440011</v>
      </c>
      <c r="D130" s="32">
        <v>181</v>
      </c>
      <c r="E130" s="32">
        <v>2024</v>
      </c>
      <c r="F130" s="32">
        <v>10</v>
      </c>
      <c r="G130" s="32">
        <v>1</v>
      </c>
      <c r="H130" s="32">
        <v>66606667615</v>
      </c>
      <c r="I130" s="33" t="s">
        <v>228</v>
      </c>
      <c r="J130" s="32">
        <v>3611</v>
      </c>
      <c r="K130" s="33" t="s">
        <v>114</v>
      </c>
      <c r="L130" s="32">
        <v>9</v>
      </c>
      <c r="M130" s="19">
        <v>45541</v>
      </c>
      <c r="N130" s="32">
        <v>9</v>
      </c>
      <c r="O130" s="34">
        <v>6581.94</v>
      </c>
      <c r="P130" s="34">
        <v>0</v>
      </c>
      <c r="Q130" s="34">
        <v>0</v>
      </c>
      <c r="R130" s="70">
        <f t="shared" si="5"/>
        <v>6581.94</v>
      </c>
    </row>
    <row r="131" spans="1:18" ht="24.95" customHeight="1" x14ac:dyDescent="0.2">
      <c r="A131" s="32" t="str">
        <f t="shared" si="6"/>
        <v>1441|1440011|183|2024|8</v>
      </c>
      <c r="B131" s="32">
        <v>1441</v>
      </c>
      <c r="C131" s="32">
        <v>1440011</v>
      </c>
      <c r="D131" s="32">
        <v>183</v>
      </c>
      <c r="E131" s="32">
        <v>2024</v>
      </c>
      <c r="F131" s="32">
        <v>10</v>
      </c>
      <c r="G131" s="32">
        <v>1</v>
      </c>
      <c r="H131" s="32">
        <v>2895180679</v>
      </c>
      <c r="I131" s="33" t="s">
        <v>229</v>
      </c>
      <c r="J131" s="32">
        <v>3611</v>
      </c>
      <c r="K131" s="33" t="s">
        <v>114</v>
      </c>
      <c r="L131" s="32">
        <v>9</v>
      </c>
      <c r="M131" s="19">
        <v>45541</v>
      </c>
      <c r="N131" s="32">
        <v>8</v>
      </c>
      <c r="O131" s="34">
        <v>4805.8</v>
      </c>
      <c r="P131" s="34">
        <v>0</v>
      </c>
      <c r="Q131" s="34">
        <v>0</v>
      </c>
      <c r="R131" s="70">
        <f t="shared" si="5"/>
        <v>4805.8</v>
      </c>
    </row>
    <row r="132" spans="1:18" ht="24.95" customHeight="1" x14ac:dyDescent="0.2">
      <c r="A132" s="32" t="str">
        <f t="shared" si="6"/>
        <v>1441|1440011|185|2024|8</v>
      </c>
      <c r="B132" s="32">
        <v>1441</v>
      </c>
      <c r="C132" s="32">
        <v>1440011</v>
      </c>
      <c r="D132" s="32">
        <v>185</v>
      </c>
      <c r="E132" s="32">
        <v>2024</v>
      </c>
      <c r="F132" s="32">
        <v>10</v>
      </c>
      <c r="G132" s="32">
        <v>1</v>
      </c>
      <c r="H132" s="32">
        <v>20660570610</v>
      </c>
      <c r="I132" s="33" t="s">
        <v>230</v>
      </c>
      <c r="J132" s="32">
        <v>3611</v>
      </c>
      <c r="K132" s="33" t="s">
        <v>114</v>
      </c>
      <c r="L132" s="32">
        <v>9</v>
      </c>
      <c r="M132" s="19">
        <v>45541</v>
      </c>
      <c r="N132" s="32">
        <v>8</v>
      </c>
      <c r="O132" s="34">
        <v>12591.36</v>
      </c>
      <c r="P132" s="34">
        <v>0</v>
      </c>
      <c r="Q132" s="34">
        <v>0</v>
      </c>
      <c r="R132" s="70">
        <f t="shared" si="5"/>
        <v>12591.36</v>
      </c>
    </row>
    <row r="133" spans="1:18" ht="24.95" customHeight="1" x14ac:dyDescent="0.2">
      <c r="A133" s="32" t="str">
        <f t="shared" si="6"/>
        <v>1441|1440011|186|2024|8</v>
      </c>
      <c r="B133" s="32">
        <v>1441</v>
      </c>
      <c r="C133" s="32">
        <v>1440011</v>
      </c>
      <c r="D133" s="32">
        <v>186</v>
      </c>
      <c r="E133" s="32">
        <v>2024</v>
      </c>
      <c r="F133" s="32">
        <v>10</v>
      </c>
      <c r="G133" s="32">
        <v>1</v>
      </c>
      <c r="H133" s="32">
        <v>15226019000128</v>
      </c>
      <c r="I133" s="33" t="s">
        <v>231</v>
      </c>
      <c r="J133" s="32">
        <v>3920</v>
      </c>
      <c r="K133" s="33" t="s">
        <v>114</v>
      </c>
      <c r="L133" s="32">
        <v>9</v>
      </c>
      <c r="M133" s="19">
        <v>45541</v>
      </c>
      <c r="N133" s="32">
        <v>8</v>
      </c>
      <c r="O133" s="34">
        <v>7835.45</v>
      </c>
      <c r="P133" s="34">
        <v>0</v>
      </c>
      <c r="Q133" s="34">
        <v>0</v>
      </c>
      <c r="R133" s="70">
        <f t="shared" si="5"/>
        <v>7835.45</v>
      </c>
    </row>
    <row r="134" spans="1:18" ht="24.95" customHeight="1" x14ac:dyDescent="0.2">
      <c r="A134" s="32" t="str">
        <f t="shared" si="6"/>
        <v>1441|1440011|187|2024|8</v>
      </c>
      <c r="B134" s="32">
        <v>1441</v>
      </c>
      <c r="C134" s="32">
        <v>1440011</v>
      </c>
      <c r="D134" s="32">
        <v>187</v>
      </c>
      <c r="E134" s="32">
        <v>2024</v>
      </c>
      <c r="F134" s="32">
        <v>10</v>
      </c>
      <c r="G134" s="32">
        <v>1</v>
      </c>
      <c r="H134" s="32">
        <v>95644954668</v>
      </c>
      <c r="I134" s="33" t="s">
        <v>232</v>
      </c>
      <c r="J134" s="32">
        <v>3611</v>
      </c>
      <c r="K134" s="33" t="s">
        <v>114</v>
      </c>
      <c r="L134" s="32">
        <v>9</v>
      </c>
      <c r="M134" s="19">
        <v>45541</v>
      </c>
      <c r="N134" s="32">
        <v>8</v>
      </c>
      <c r="O134" s="34">
        <v>9466.58</v>
      </c>
      <c r="P134" s="34">
        <v>0</v>
      </c>
      <c r="Q134" s="34">
        <v>0</v>
      </c>
      <c r="R134" s="70">
        <f t="shared" si="5"/>
        <v>9466.58</v>
      </c>
    </row>
    <row r="135" spans="1:18" ht="24.95" customHeight="1" x14ac:dyDescent="0.2">
      <c r="A135" s="32" t="str">
        <f t="shared" si="6"/>
        <v>1441|1440011|189|2024|12</v>
      </c>
      <c r="B135" s="32">
        <v>1441</v>
      </c>
      <c r="C135" s="32">
        <v>1440011</v>
      </c>
      <c r="D135" s="32">
        <v>189</v>
      </c>
      <c r="E135" s="32">
        <v>2024</v>
      </c>
      <c r="F135" s="32">
        <v>10</v>
      </c>
      <c r="G135" s="32">
        <v>1</v>
      </c>
      <c r="H135" s="32">
        <v>22884260000100</v>
      </c>
      <c r="I135" s="33" t="s">
        <v>142</v>
      </c>
      <c r="J135" s="32">
        <v>3921</v>
      </c>
      <c r="K135" s="33" t="s">
        <v>106</v>
      </c>
      <c r="L135" s="32">
        <v>9</v>
      </c>
      <c r="M135" s="19">
        <v>45545</v>
      </c>
      <c r="N135" s="32">
        <v>12</v>
      </c>
      <c r="O135" s="34">
        <v>28374</v>
      </c>
      <c r="P135" s="86">
        <v>1573.38</v>
      </c>
      <c r="Q135" s="34">
        <v>0</v>
      </c>
      <c r="R135" s="70">
        <f t="shared" si="5"/>
        <v>26800.62</v>
      </c>
    </row>
    <row r="136" spans="1:18" ht="24.95" customHeight="1" x14ac:dyDescent="0.2">
      <c r="A136" s="32" t="str">
        <f t="shared" si="6"/>
        <v>1441|1440011|190|2024|11</v>
      </c>
      <c r="B136" s="32">
        <v>1441</v>
      </c>
      <c r="C136" s="32">
        <v>1440011</v>
      </c>
      <c r="D136" s="32">
        <v>190</v>
      </c>
      <c r="E136" s="32">
        <v>2024</v>
      </c>
      <c r="F136" s="32">
        <v>10</v>
      </c>
      <c r="G136" s="32">
        <v>1</v>
      </c>
      <c r="H136" s="32">
        <v>22884260000100</v>
      </c>
      <c r="I136" s="33" t="s">
        <v>142</v>
      </c>
      <c r="J136" s="32">
        <v>3922</v>
      </c>
      <c r="K136" s="33" t="s">
        <v>62</v>
      </c>
      <c r="L136" s="32">
        <v>9</v>
      </c>
      <c r="M136" s="19">
        <v>45545</v>
      </c>
      <c r="N136" s="32">
        <v>11</v>
      </c>
      <c r="O136" s="34">
        <v>4000</v>
      </c>
      <c r="P136" s="34">
        <v>0</v>
      </c>
      <c r="Q136" s="34">
        <v>0</v>
      </c>
      <c r="R136" s="70">
        <f t="shared" si="5"/>
        <v>4000</v>
      </c>
    </row>
    <row r="137" spans="1:18" ht="24.95" customHeight="1" x14ac:dyDescent="0.2">
      <c r="A137" s="32" t="str">
        <f t="shared" si="6"/>
        <v>1441|1440011|192|2024|7</v>
      </c>
      <c r="B137" s="32">
        <v>1441</v>
      </c>
      <c r="C137" s="32">
        <v>1440011</v>
      </c>
      <c r="D137" s="32">
        <v>192</v>
      </c>
      <c r="E137" s="32">
        <v>2024</v>
      </c>
      <c r="F137" s="32">
        <v>10</v>
      </c>
      <c r="G137" s="32">
        <v>1</v>
      </c>
      <c r="H137" s="32">
        <v>7346326000114</v>
      </c>
      <c r="I137" s="33" t="s">
        <v>233</v>
      </c>
      <c r="J137" s="32">
        <v>4002</v>
      </c>
      <c r="K137" s="33" t="s">
        <v>112</v>
      </c>
      <c r="L137" s="32">
        <v>9</v>
      </c>
      <c r="M137" s="19">
        <v>45545</v>
      </c>
      <c r="N137" s="32">
        <v>7</v>
      </c>
      <c r="O137" s="34">
        <v>233958.78</v>
      </c>
      <c r="P137" s="34">
        <v>0</v>
      </c>
      <c r="Q137" s="34">
        <v>0</v>
      </c>
      <c r="R137" s="70">
        <f t="shared" si="5"/>
        <v>233958.78</v>
      </c>
    </row>
    <row r="138" spans="1:18" ht="24.95" customHeight="1" x14ac:dyDescent="0.2">
      <c r="A138" s="32" t="str">
        <f t="shared" si="6"/>
        <v>1441|1440011|192|2024|8</v>
      </c>
      <c r="B138" s="32">
        <v>1441</v>
      </c>
      <c r="C138" s="32">
        <v>1440011</v>
      </c>
      <c r="D138" s="32">
        <v>192</v>
      </c>
      <c r="E138" s="32">
        <v>2024</v>
      </c>
      <c r="F138" s="32">
        <v>10</v>
      </c>
      <c r="G138" s="32">
        <v>1</v>
      </c>
      <c r="H138" s="32">
        <v>7346326000114</v>
      </c>
      <c r="I138" s="33" t="s">
        <v>233</v>
      </c>
      <c r="J138" s="32">
        <v>4002</v>
      </c>
      <c r="K138" s="33" t="s">
        <v>112</v>
      </c>
      <c r="L138" s="32">
        <v>9</v>
      </c>
      <c r="M138" s="19">
        <v>45553</v>
      </c>
      <c r="N138" s="32">
        <v>8</v>
      </c>
      <c r="O138" s="34">
        <v>234066.03</v>
      </c>
      <c r="P138" s="34">
        <v>0</v>
      </c>
      <c r="Q138" s="34">
        <v>0</v>
      </c>
      <c r="R138" s="70">
        <f t="shared" si="5"/>
        <v>234066.03</v>
      </c>
    </row>
    <row r="139" spans="1:18" ht="24.95" customHeight="1" x14ac:dyDescent="0.2">
      <c r="A139" s="32" t="str">
        <f t="shared" si="6"/>
        <v>1441|1440011|193|2024|5</v>
      </c>
      <c r="B139" s="32">
        <v>1441</v>
      </c>
      <c r="C139" s="32">
        <v>1440011</v>
      </c>
      <c r="D139" s="32">
        <v>193</v>
      </c>
      <c r="E139" s="32">
        <v>2024</v>
      </c>
      <c r="F139" s="32">
        <v>10</v>
      </c>
      <c r="G139" s="32">
        <v>1</v>
      </c>
      <c r="H139" s="32">
        <v>24891606649</v>
      </c>
      <c r="I139" s="33" t="s">
        <v>234</v>
      </c>
      <c r="J139" s="32">
        <v>3611</v>
      </c>
      <c r="K139" s="33" t="s">
        <v>114</v>
      </c>
      <c r="L139" s="32">
        <v>9</v>
      </c>
      <c r="M139" s="19">
        <v>45541</v>
      </c>
      <c r="N139" s="32">
        <v>5</v>
      </c>
      <c r="O139" s="34">
        <v>5000</v>
      </c>
      <c r="P139" s="34">
        <v>0</v>
      </c>
      <c r="Q139" s="34">
        <v>0</v>
      </c>
      <c r="R139" s="70">
        <f t="shared" si="5"/>
        <v>5000</v>
      </c>
    </row>
    <row r="140" spans="1:18" ht="24.95" customHeight="1" x14ac:dyDescent="0.2">
      <c r="A140" s="32" t="str">
        <f t="shared" si="6"/>
        <v>1441|1440011|194|2024|5</v>
      </c>
      <c r="B140" s="32">
        <v>1441</v>
      </c>
      <c r="C140" s="32">
        <v>1440011</v>
      </c>
      <c r="D140" s="32">
        <v>194</v>
      </c>
      <c r="E140" s="32">
        <v>2024</v>
      </c>
      <c r="F140" s="32">
        <v>10</v>
      </c>
      <c r="G140" s="32">
        <v>1</v>
      </c>
      <c r="H140" s="32">
        <v>84939974634</v>
      </c>
      <c r="I140" s="33" t="s">
        <v>235</v>
      </c>
      <c r="J140" s="32">
        <v>3611</v>
      </c>
      <c r="K140" s="33" t="s">
        <v>114</v>
      </c>
      <c r="L140" s="32">
        <v>9</v>
      </c>
      <c r="M140" s="19">
        <v>45541</v>
      </c>
      <c r="N140" s="32">
        <v>5</v>
      </c>
      <c r="O140" s="34">
        <v>5000</v>
      </c>
      <c r="P140" s="34">
        <v>0</v>
      </c>
      <c r="Q140" s="34">
        <v>0</v>
      </c>
      <c r="R140" s="70">
        <f t="shared" si="5"/>
        <v>5000</v>
      </c>
    </row>
    <row r="141" spans="1:18" ht="24.95" customHeight="1" x14ac:dyDescent="0.2">
      <c r="A141" s="32" t="str">
        <f t="shared" si="6"/>
        <v>1441|1440011|195|2024|10</v>
      </c>
      <c r="B141" s="32">
        <v>1441</v>
      </c>
      <c r="C141" s="32">
        <v>1440011</v>
      </c>
      <c r="D141" s="32">
        <v>195</v>
      </c>
      <c r="E141" s="32">
        <v>2024</v>
      </c>
      <c r="F141" s="32">
        <v>10</v>
      </c>
      <c r="G141" s="32">
        <v>1</v>
      </c>
      <c r="H141" s="32">
        <v>16630743000185</v>
      </c>
      <c r="I141" s="33" t="s">
        <v>236</v>
      </c>
      <c r="J141" s="32">
        <v>3921</v>
      </c>
      <c r="K141" s="33" t="s">
        <v>106</v>
      </c>
      <c r="L141" s="32">
        <v>9</v>
      </c>
      <c r="M141" s="19">
        <v>45546</v>
      </c>
      <c r="N141" s="32">
        <v>10</v>
      </c>
      <c r="O141" s="34">
        <v>1517.05</v>
      </c>
      <c r="P141" s="34">
        <v>0</v>
      </c>
      <c r="Q141" s="34">
        <v>0</v>
      </c>
      <c r="R141" s="70">
        <f t="shared" si="5"/>
        <v>1517.05</v>
      </c>
    </row>
    <row r="142" spans="1:18" ht="24.95" customHeight="1" x14ac:dyDescent="0.2">
      <c r="A142" s="32" t="str">
        <f t="shared" si="6"/>
        <v>1441|1440011|195|2024|11</v>
      </c>
      <c r="B142" s="32">
        <v>1441</v>
      </c>
      <c r="C142" s="32">
        <v>1440011</v>
      </c>
      <c r="D142" s="32">
        <v>195</v>
      </c>
      <c r="E142" s="32">
        <v>2024</v>
      </c>
      <c r="F142" s="32">
        <v>10</v>
      </c>
      <c r="G142" s="32">
        <v>1</v>
      </c>
      <c r="H142" s="32">
        <v>16630743000185</v>
      </c>
      <c r="I142" s="33" t="s">
        <v>236</v>
      </c>
      <c r="J142" s="32">
        <v>3921</v>
      </c>
      <c r="K142" s="33" t="s">
        <v>106</v>
      </c>
      <c r="L142" s="32">
        <v>9</v>
      </c>
      <c r="M142" s="19">
        <v>45554</v>
      </c>
      <c r="N142" s="32">
        <v>11</v>
      </c>
      <c r="O142" s="34">
        <v>20100</v>
      </c>
      <c r="P142" s="34">
        <v>0</v>
      </c>
      <c r="Q142" s="34">
        <v>0</v>
      </c>
      <c r="R142" s="70">
        <f t="shared" si="5"/>
        <v>20100</v>
      </c>
    </row>
    <row r="143" spans="1:18" ht="24.95" customHeight="1" x14ac:dyDescent="0.2">
      <c r="A143" s="32" t="str">
        <f t="shared" si="6"/>
        <v>1441|1440011|196|2024|6</v>
      </c>
      <c r="B143" s="32">
        <v>1441</v>
      </c>
      <c r="C143" s="32">
        <v>1440011</v>
      </c>
      <c r="D143" s="32">
        <v>196</v>
      </c>
      <c r="E143" s="32">
        <v>2024</v>
      </c>
      <c r="F143" s="32">
        <v>10</v>
      </c>
      <c r="G143" s="32">
        <v>1</v>
      </c>
      <c r="H143" s="32">
        <v>40119130000162</v>
      </c>
      <c r="I143" s="33" t="s">
        <v>237</v>
      </c>
      <c r="J143" s="32">
        <v>3921</v>
      </c>
      <c r="K143" s="33" t="s">
        <v>106</v>
      </c>
      <c r="L143" s="32">
        <v>9</v>
      </c>
      <c r="M143" s="19">
        <v>45545</v>
      </c>
      <c r="N143" s="32">
        <v>6</v>
      </c>
      <c r="O143" s="34">
        <v>1000</v>
      </c>
      <c r="P143" s="86">
        <v>20.100000000000001</v>
      </c>
      <c r="Q143" s="34">
        <v>0</v>
      </c>
      <c r="R143" s="70">
        <f t="shared" si="5"/>
        <v>979.9</v>
      </c>
    </row>
    <row r="144" spans="1:18" ht="24.95" customHeight="1" x14ac:dyDescent="0.2">
      <c r="A144" s="32" t="str">
        <f t="shared" si="6"/>
        <v>1441|1440011|199|2024|8</v>
      </c>
      <c r="B144" s="32">
        <v>1441</v>
      </c>
      <c r="C144" s="32">
        <v>1440011</v>
      </c>
      <c r="D144" s="32">
        <v>199</v>
      </c>
      <c r="E144" s="32">
        <v>2024</v>
      </c>
      <c r="F144" s="32">
        <v>10</v>
      </c>
      <c r="G144" s="32">
        <v>1</v>
      </c>
      <c r="H144" s="32">
        <v>38133478000162</v>
      </c>
      <c r="I144" s="33" t="s">
        <v>238</v>
      </c>
      <c r="J144" s="32">
        <v>3920</v>
      </c>
      <c r="K144" s="33" t="s">
        <v>114</v>
      </c>
      <c r="L144" s="32">
        <v>9</v>
      </c>
      <c r="M144" s="19">
        <v>45540</v>
      </c>
      <c r="N144" s="32">
        <v>8</v>
      </c>
      <c r="O144" s="34">
        <v>10399.24</v>
      </c>
      <c r="P144" s="34">
        <v>0</v>
      </c>
      <c r="Q144" s="34">
        <v>0</v>
      </c>
      <c r="R144" s="70">
        <f t="shared" si="5"/>
        <v>10399.24</v>
      </c>
    </row>
    <row r="145" spans="1:18" ht="24.95" customHeight="1" x14ac:dyDescent="0.2">
      <c r="A145" s="32" t="str">
        <f t="shared" si="6"/>
        <v>1441|1440011|199|2024|9</v>
      </c>
      <c r="B145" s="32">
        <v>1441</v>
      </c>
      <c r="C145" s="32">
        <v>1440011</v>
      </c>
      <c r="D145" s="32">
        <v>199</v>
      </c>
      <c r="E145" s="32">
        <v>2024</v>
      </c>
      <c r="F145" s="32">
        <v>10</v>
      </c>
      <c r="G145" s="32">
        <v>1</v>
      </c>
      <c r="H145" s="32">
        <v>38133478000162</v>
      </c>
      <c r="I145" s="33" t="s">
        <v>238</v>
      </c>
      <c r="J145" s="32">
        <v>3920</v>
      </c>
      <c r="K145" s="33" t="s">
        <v>114</v>
      </c>
      <c r="L145" s="32">
        <v>9</v>
      </c>
      <c r="M145" s="19">
        <v>45544</v>
      </c>
      <c r="N145" s="32">
        <v>9</v>
      </c>
      <c r="O145" s="34">
        <v>467.78</v>
      </c>
      <c r="P145" s="79">
        <v>0</v>
      </c>
      <c r="Q145" s="34">
        <v>0</v>
      </c>
      <c r="R145" s="70">
        <f t="shared" si="5"/>
        <v>467.78</v>
      </c>
    </row>
    <row r="146" spans="1:18" ht="24.95" customHeight="1" x14ac:dyDescent="0.2">
      <c r="A146" s="32" t="str">
        <f t="shared" si="6"/>
        <v>1441|1440011|200|2024|8</v>
      </c>
      <c r="B146" s="32">
        <v>1441</v>
      </c>
      <c r="C146" s="32">
        <v>1440011</v>
      </c>
      <c r="D146" s="32">
        <v>200</v>
      </c>
      <c r="E146" s="32">
        <v>2024</v>
      </c>
      <c r="F146" s="32">
        <v>10</v>
      </c>
      <c r="G146" s="32">
        <v>1</v>
      </c>
      <c r="H146" s="32">
        <v>29412494000101</v>
      </c>
      <c r="I146" s="33" t="s">
        <v>239</v>
      </c>
      <c r="J146" s="32">
        <v>3920</v>
      </c>
      <c r="K146" s="33" t="s">
        <v>114</v>
      </c>
      <c r="L146" s="32">
        <v>9</v>
      </c>
      <c r="M146" s="19">
        <v>45541</v>
      </c>
      <c r="N146" s="32">
        <v>8</v>
      </c>
      <c r="O146" s="34">
        <v>5743.61</v>
      </c>
      <c r="P146" s="34">
        <v>0</v>
      </c>
      <c r="Q146" s="34">
        <v>0</v>
      </c>
      <c r="R146" s="70">
        <f t="shared" si="5"/>
        <v>5743.61</v>
      </c>
    </row>
    <row r="147" spans="1:18" ht="24.95" customHeight="1" x14ac:dyDescent="0.2">
      <c r="A147" s="32" t="str">
        <f t="shared" si="6"/>
        <v>1441|1440011|201|2024|8</v>
      </c>
      <c r="B147" s="32">
        <v>1441</v>
      </c>
      <c r="C147" s="32">
        <v>1440011</v>
      </c>
      <c r="D147" s="32">
        <v>201</v>
      </c>
      <c r="E147" s="32">
        <v>2024</v>
      </c>
      <c r="F147" s="32">
        <v>10</v>
      </c>
      <c r="G147" s="32">
        <v>1</v>
      </c>
      <c r="H147" s="32">
        <v>18229133000108</v>
      </c>
      <c r="I147" s="33" t="s">
        <v>240</v>
      </c>
      <c r="J147" s="32">
        <v>3920</v>
      </c>
      <c r="K147" s="33" t="s">
        <v>114</v>
      </c>
      <c r="L147" s="32">
        <v>9</v>
      </c>
      <c r="M147" s="19">
        <v>45541</v>
      </c>
      <c r="N147" s="32">
        <v>8</v>
      </c>
      <c r="O147" s="34">
        <v>4690.83</v>
      </c>
      <c r="P147" s="34">
        <v>0</v>
      </c>
      <c r="Q147" s="34">
        <v>0</v>
      </c>
      <c r="R147" s="70">
        <f t="shared" si="5"/>
        <v>4690.83</v>
      </c>
    </row>
    <row r="148" spans="1:18" ht="24.95" customHeight="1" x14ac:dyDescent="0.2">
      <c r="A148" s="32" t="str">
        <f t="shared" si="6"/>
        <v>1441|1440011|202|2024|8</v>
      </c>
      <c r="B148" s="32">
        <v>1441</v>
      </c>
      <c r="C148" s="32">
        <v>1440011</v>
      </c>
      <c r="D148" s="32">
        <v>202</v>
      </c>
      <c r="E148" s="32">
        <v>2024</v>
      </c>
      <c r="F148" s="32">
        <v>10</v>
      </c>
      <c r="G148" s="32">
        <v>1</v>
      </c>
      <c r="H148" s="32">
        <v>26385765000180</v>
      </c>
      <c r="I148" s="33" t="s">
        <v>241</v>
      </c>
      <c r="J148" s="32">
        <v>3920</v>
      </c>
      <c r="K148" s="33" t="s">
        <v>114</v>
      </c>
      <c r="L148" s="32">
        <v>9</v>
      </c>
      <c r="M148" s="19">
        <v>45540</v>
      </c>
      <c r="N148" s="32">
        <v>8</v>
      </c>
      <c r="O148" s="34">
        <v>34534.21</v>
      </c>
      <c r="P148" s="34">
        <v>0</v>
      </c>
      <c r="Q148" s="34">
        <v>0</v>
      </c>
      <c r="R148" s="70">
        <f t="shared" si="5"/>
        <v>34534.21</v>
      </c>
    </row>
    <row r="149" spans="1:18" ht="24.95" customHeight="1" x14ac:dyDescent="0.2">
      <c r="A149" s="32" t="str">
        <f t="shared" si="6"/>
        <v>1441|1440011|203|2024|9</v>
      </c>
      <c r="B149" s="32">
        <v>1441</v>
      </c>
      <c r="C149" s="32">
        <v>1440011</v>
      </c>
      <c r="D149" s="32">
        <v>203</v>
      </c>
      <c r="E149" s="32">
        <v>2024</v>
      </c>
      <c r="F149" s="32">
        <v>10</v>
      </c>
      <c r="G149" s="32">
        <v>1</v>
      </c>
      <c r="H149" s="32">
        <v>540583000143</v>
      </c>
      <c r="I149" s="33" t="s">
        <v>242</v>
      </c>
      <c r="J149" s="32">
        <v>3920</v>
      </c>
      <c r="K149" s="33" t="s">
        <v>114</v>
      </c>
      <c r="L149" s="32">
        <v>9</v>
      </c>
      <c r="M149" s="19">
        <v>45541</v>
      </c>
      <c r="N149" s="32">
        <v>9</v>
      </c>
      <c r="O149" s="34">
        <v>10836.88</v>
      </c>
      <c r="P149" s="34">
        <v>0</v>
      </c>
      <c r="Q149" s="34">
        <v>0</v>
      </c>
      <c r="R149" s="70">
        <f t="shared" si="5"/>
        <v>10836.88</v>
      </c>
    </row>
    <row r="150" spans="1:18" ht="24.95" customHeight="1" x14ac:dyDescent="0.2">
      <c r="A150" s="32" t="str">
        <f t="shared" si="6"/>
        <v>1441|1440011|205|2024|8</v>
      </c>
      <c r="B150" s="32">
        <v>1441</v>
      </c>
      <c r="C150" s="32">
        <v>1440011</v>
      </c>
      <c r="D150" s="32">
        <v>205</v>
      </c>
      <c r="E150" s="32">
        <v>2024</v>
      </c>
      <c r="F150" s="32">
        <v>10</v>
      </c>
      <c r="G150" s="32">
        <v>1</v>
      </c>
      <c r="H150" s="32">
        <v>9264396000159</v>
      </c>
      <c r="I150" s="33" t="s">
        <v>243</v>
      </c>
      <c r="J150" s="32">
        <v>3920</v>
      </c>
      <c r="K150" s="33" t="s">
        <v>114</v>
      </c>
      <c r="L150" s="32">
        <v>9</v>
      </c>
      <c r="M150" s="19">
        <v>45540</v>
      </c>
      <c r="N150" s="32">
        <v>8</v>
      </c>
      <c r="O150" s="34">
        <v>3728.27</v>
      </c>
      <c r="P150" s="34">
        <v>0</v>
      </c>
      <c r="Q150" s="34">
        <v>0</v>
      </c>
      <c r="R150" s="70">
        <f t="shared" si="5"/>
        <v>3728.27</v>
      </c>
    </row>
    <row r="151" spans="1:18" ht="24.95" customHeight="1" x14ac:dyDescent="0.2">
      <c r="A151" s="32" t="str">
        <f t="shared" si="6"/>
        <v>1441|1440011|206|2024|8</v>
      </c>
      <c r="B151" s="32">
        <v>1441</v>
      </c>
      <c r="C151" s="32">
        <v>1440011</v>
      </c>
      <c r="D151" s="32">
        <v>206</v>
      </c>
      <c r="E151" s="32">
        <v>2024</v>
      </c>
      <c r="F151" s="32">
        <v>10</v>
      </c>
      <c r="G151" s="32">
        <v>1</v>
      </c>
      <c r="H151" s="32">
        <v>8229035000109</v>
      </c>
      <c r="I151" s="33" t="s">
        <v>244</v>
      </c>
      <c r="J151" s="32">
        <v>3920</v>
      </c>
      <c r="K151" s="33" t="s">
        <v>114</v>
      </c>
      <c r="L151" s="32">
        <v>9</v>
      </c>
      <c r="M151" s="19">
        <v>45540</v>
      </c>
      <c r="N151" s="32">
        <v>8</v>
      </c>
      <c r="O151" s="34">
        <v>169453.66</v>
      </c>
      <c r="P151" s="79">
        <v>0</v>
      </c>
      <c r="Q151" s="34">
        <v>0</v>
      </c>
      <c r="R151" s="70">
        <f t="shared" si="5"/>
        <v>169453.66</v>
      </c>
    </row>
    <row r="152" spans="1:18" ht="24.95" customHeight="1" x14ac:dyDescent="0.2">
      <c r="A152" s="32" t="str">
        <f t="shared" si="6"/>
        <v>1441|1440011|207|2024|8</v>
      </c>
      <c r="B152" s="32">
        <v>1441</v>
      </c>
      <c r="C152" s="32">
        <v>1440011</v>
      </c>
      <c r="D152" s="32">
        <v>207</v>
      </c>
      <c r="E152" s="32">
        <v>2024</v>
      </c>
      <c r="F152" s="32">
        <v>10</v>
      </c>
      <c r="G152" s="32">
        <v>1</v>
      </c>
      <c r="H152" s="32">
        <v>7353227000160</v>
      </c>
      <c r="I152" s="33" t="s">
        <v>245</v>
      </c>
      <c r="J152" s="32">
        <v>3920</v>
      </c>
      <c r="K152" s="33" t="s">
        <v>114</v>
      </c>
      <c r="L152" s="32">
        <v>9</v>
      </c>
      <c r="M152" s="19">
        <v>45540</v>
      </c>
      <c r="N152" s="32">
        <v>8</v>
      </c>
      <c r="O152" s="34">
        <v>383085.28</v>
      </c>
      <c r="P152" s="34">
        <v>0</v>
      </c>
      <c r="Q152" s="34">
        <v>0</v>
      </c>
      <c r="R152" s="70">
        <f t="shared" si="5"/>
        <v>383085.28</v>
      </c>
    </row>
    <row r="153" spans="1:18" ht="24.95" customHeight="1" x14ac:dyDescent="0.2">
      <c r="A153" s="32" t="str">
        <f t="shared" si="6"/>
        <v>1441|1440011|208|2024|10</v>
      </c>
      <c r="B153" s="32">
        <v>1441</v>
      </c>
      <c r="C153" s="32">
        <v>1440011</v>
      </c>
      <c r="D153" s="32">
        <v>208</v>
      </c>
      <c r="E153" s="32">
        <v>2024</v>
      </c>
      <c r="F153" s="32">
        <v>10</v>
      </c>
      <c r="G153" s="32">
        <v>1</v>
      </c>
      <c r="H153" s="32">
        <v>28771161000106</v>
      </c>
      <c r="I153" s="33" t="s">
        <v>246</v>
      </c>
      <c r="J153" s="32">
        <v>3920</v>
      </c>
      <c r="K153" s="33" t="s">
        <v>114</v>
      </c>
      <c r="L153" s="32">
        <v>9</v>
      </c>
      <c r="M153" s="19">
        <v>45540</v>
      </c>
      <c r="N153" s="32">
        <v>10</v>
      </c>
      <c r="O153" s="34">
        <v>5084.8999999999996</v>
      </c>
      <c r="P153" s="34">
        <v>0</v>
      </c>
      <c r="Q153" s="34">
        <v>0</v>
      </c>
      <c r="R153" s="70">
        <f t="shared" si="5"/>
        <v>5084.8999999999996</v>
      </c>
    </row>
    <row r="154" spans="1:18" ht="24.95" customHeight="1" x14ac:dyDescent="0.2">
      <c r="A154" s="32" t="str">
        <f t="shared" si="6"/>
        <v>1441|1440011|209|2024|8</v>
      </c>
      <c r="B154" s="32">
        <v>1441</v>
      </c>
      <c r="C154" s="32">
        <v>1440011</v>
      </c>
      <c r="D154" s="32">
        <v>209</v>
      </c>
      <c r="E154" s="32">
        <v>2024</v>
      </c>
      <c r="F154" s="32">
        <v>10</v>
      </c>
      <c r="G154" s="32">
        <v>1</v>
      </c>
      <c r="H154" s="32">
        <v>7887283000184</v>
      </c>
      <c r="I154" s="33" t="s">
        <v>247</v>
      </c>
      <c r="J154" s="32">
        <v>3920</v>
      </c>
      <c r="K154" s="33" t="s">
        <v>114</v>
      </c>
      <c r="L154" s="32">
        <v>9</v>
      </c>
      <c r="M154" s="19">
        <v>45540</v>
      </c>
      <c r="N154" s="32">
        <v>8</v>
      </c>
      <c r="O154" s="34">
        <v>5790.62</v>
      </c>
      <c r="P154" s="79">
        <v>0</v>
      </c>
      <c r="Q154" s="34">
        <v>0</v>
      </c>
      <c r="R154" s="70">
        <f t="shared" si="5"/>
        <v>5790.62</v>
      </c>
    </row>
    <row r="155" spans="1:18" ht="24.95" customHeight="1" x14ac:dyDescent="0.2">
      <c r="A155" s="32" t="str">
        <f t="shared" si="6"/>
        <v>1441|1440011|210|2024|8</v>
      </c>
      <c r="B155" s="32">
        <v>1441</v>
      </c>
      <c r="C155" s="32">
        <v>1440011</v>
      </c>
      <c r="D155" s="32">
        <v>210</v>
      </c>
      <c r="E155" s="32">
        <v>2024</v>
      </c>
      <c r="F155" s="32">
        <v>10</v>
      </c>
      <c r="G155" s="32">
        <v>1</v>
      </c>
      <c r="H155" s="32">
        <v>26136325000190</v>
      </c>
      <c r="I155" s="33" t="s">
        <v>248</v>
      </c>
      <c r="J155" s="32">
        <v>3920</v>
      </c>
      <c r="K155" s="33" t="s">
        <v>114</v>
      </c>
      <c r="L155" s="32">
        <v>9</v>
      </c>
      <c r="M155" s="19">
        <v>45541</v>
      </c>
      <c r="N155" s="32">
        <v>8</v>
      </c>
      <c r="O155" s="34">
        <v>963.81</v>
      </c>
      <c r="P155" s="86">
        <v>48.19</v>
      </c>
      <c r="Q155" s="34">
        <v>0</v>
      </c>
      <c r="R155" s="70">
        <f t="shared" si="5"/>
        <v>915.61999999999989</v>
      </c>
    </row>
    <row r="156" spans="1:18" ht="24.95" customHeight="1" x14ac:dyDescent="0.2">
      <c r="A156" s="32" t="str">
        <f t="shared" si="6"/>
        <v>1441|1440011|211|2024|9</v>
      </c>
      <c r="B156" s="32">
        <v>1441</v>
      </c>
      <c r="C156" s="32">
        <v>1440011</v>
      </c>
      <c r="D156" s="32">
        <v>211</v>
      </c>
      <c r="E156" s="32">
        <v>2024</v>
      </c>
      <c r="F156" s="32">
        <v>10</v>
      </c>
      <c r="G156" s="32">
        <v>1</v>
      </c>
      <c r="H156" s="32">
        <v>37454422000147</v>
      </c>
      <c r="I156" s="33" t="s">
        <v>249</v>
      </c>
      <c r="J156" s="32">
        <v>3920</v>
      </c>
      <c r="K156" s="33" t="s">
        <v>114</v>
      </c>
      <c r="L156" s="32">
        <v>9</v>
      </c>
      <c r="M156" s="19">
        <v>45541</v>
      </c>
      <c r="N156" s="32">
        <v>9</v>
      </c>
      <c r="O156" s="34">
        <v>6632.47</v>
      </c>
      <c r="P156" s="34">
        <v>0</v>
      </c>
      <c r="Q156" s="34">
        <v>0</v>
      </c>
      <c r="R156" s="70">
        <f t="shared" si="5"/>
        <v>6632.47</v>
      </c>
    </row>
    <row r="157" spans="1:18" ht="24.95" customHeight="1" x14ac:dyDescent="0.2">
      <c r="A157" s="32" t="str">
        <f t="shared" si="6"/>
        <v>1441|1440011|212|2024|8</v>
      </c>
      <c r="B157" s="32">
        <v>1441</v>
      </c>
      <c r="C157" s="32">
        <v>1440011</v>
      </c>
      <c r="D157" s="32">
        <v>212</v>
      </c>
      <c r="E157" s="32">
        <v>2024</v>
      </c>
      <c r="F157" s="32">
        <v>10</v>
      </c>
      <c r="G157" s="32">
        <v>1</v>
      </c>
      <c r="H157" s="32">
        <v>9256973000160</v>
      </c>
      <c r="I157" s="33" t="s">
        <v>250</v>
      </c>
      <c r="J157" s="32">
        <v>3920</v>
      </c>
      <c r="K157" s="33" t="s">
        <v>114</v>
      </c>
      <c r="L157" s="32">
        <v>9</v>
      </c>
      <c r="M157" s="19">
        <v>45540</v>
      </c>
      <c r="N157" s="32">
        <v>8</v>
      </c>
      <c r="O157" s="34">
        <v>9626.35</v>
      </c>
      <c r="P157" s="34">
        <v>0</v>
      </c>
      <c r="Q157" s="34">
        <v>0</v>
      </c>
      <c r="R157" s="70">
        <f t="shared" si="5"/>
        <v>9626.35</v>
      </c>
    </row>
    <row r="158" spans="1:18" ht="24.95" customHeight="1" x14ac:dyDescent="0.2">
      <c r="A158" s="32" t="str">
        <f t="shared" si="6"/>
        <v>1441|1440011|213|2024|8</v>
      </c>
      <c r="B158" s="32">
        <v>1441</v>
      </c>
      <c r="C158" s="32">
        <v>1440011</v>
      </c>
      <c r="D158" s="32">
        <v>213</v>
      </c>
      <c r="E158" s="32">
        <v>2024</v>
      </c>
      <c r="F158" s="32">
        <v>10</v>
      </c>
      <c r="G158" s="32">
        <v>1</v>
      </c>
      <c r="H158" s="32">
        <v>32100739000161</v>
      </c>
      <c r="I158" s="33" t="s">
        <v>251</v>
      </c>
      <c r="J158" s="32">
        <v>3920</v>
      </c>
      <c r="K158" s="33" t="s">
        <v>114</v>
      </c>
      <c r="L158" s="32">
        <v>9</v>
      </c>
      <c r="M158" s="19">
        <v>45541</v>
      </c>
      <c r="N158" s="32">
        <v>8</v>
      </c>
      <c r="O158" s="34">
        <v>11129.23</v>
      </c>
      <c r="P158" s="34">
        <v>0</v>
      </c>
      <c r="Q158" s="34">
        <v>0</v>
      </c>
      <c r="R158" s="70">
        <f t="shared" si="5"/>
        <v>11129.23</v>
      </c>
    </row>
    <row r="159" spans="1:18" ht="24.95" customHeight="1" x14ac:dyDescent="0.2">
      <c r="A159" s="32" t="str">
        <f t="shared" si="6"/>
        <v>1441|1440011|214|2024|8</v>
      </c>
      <c r="B159" s="32">
        <v>1441</v>
      </c>
      <c r="C159" s="32">
        <v>1440011</v>
      </c>
      <c r="D159" s="32">
        <v>214</v>
      </c>
      <c r="E159" s="32">
        <v>2024</v>
      </c>
      <c r="F159" s="32">
        <v>10</v>
      </c>
      <c r="G159" s="32">
        <v>1</v>
      </c>
      <c r="H159" s="32">
        <v>29315416000180</v>
      </c>
      <c r="I159" s="33" t="s">
        <v>252</v>
      </c>
      <c r="J159" s="32">
        <v>3920</v>
      </c>
      <c r="K159" s="33" t="s">
        <v>114</v>
      </c>
      <c r="L159" s="32">
        <v>9</v>
      </c>
      <c r="M159" s="19">
        <v>45544</v>
      </c>
      <c r="N159" s="32">
        <v>8</v>
      </c>
      <c r="O159" s="34">
        <v>2484.94</v>
      </c>
      <c r="P159" s="34">
        <v>0</v>
      </c>
      <c r="Q159" s="34">
        <v>0</v>
      </c>
      <c r="R159" s="70">
        <f t="shared" si="5"/>
        <v>2484.94</v>
      </c>
    </row>
    <row r="160" spans="1:18" ht="24.95" customHeight="1" x14ac:dyDescent="0.2">
      <c r="A160" s="32" t="str">
        <f t="shared" si="6"/>
        <v>1441|1440011|215|2024|8</v>
      </c>
      <c r="B160" s="32">
        <v>1441</v>
      </c>
      <c r="C160" s="32">
        <v>1440011</v>
      </c>
      <c r="D160" s="32">
        <v>215</v>
      </c>
      <c r="E160" s="32">
        <v>2024</v>
      </c>
      <c r="F160" s="32">
        <v>10</v>
      </c>
      <c r="G160" s="32">
        <v>1</v>
      </c>
      <c r="H160" s="32">
        <v>69209960653</v>
      </c>
      <c r="I160" s="33" t="s">
        <v>253</v>
      </c>
      <c r="J160" s="32">
        <v>3611</v>
      </c>
      <c r="K160" s="33" t="s">
        <v>114</v>
      </c>
      <c r="L160" s="32">
        <v>9</v>
      </c>
      <c r="M160" s="19">
        <v>45541</v>
      </c>
      <c r="N160" s="32">
        <v>8</v>
      </c>
      <c r="O160" s="34">
        <v>2021.16</v>
      </c>
      <c r="P160" s="34">
        <v>0</v>
      </c>
      <c r="Q160" s="34">
        <v>0</v>
      </c>
      <c r="R160" s="70">
        <f t="shared" si="5"/>
        <v>2021.16</v>
      </c>
    </row>
    <row r="161" spans="1:18" ht="24.95" customHeight="1" x14ac:dyDescent="0.2">
      <c r="A161" s="32" t="str">
        <f t="shared" si="6"/>
        <v>1441|1440011|216|2024|8</v>
      </c>
      <c r="B161" s="32">
        <v>1441</v>
      </c>
      <c r="C161" s="32">
        <v>1440011</v>
      </c>
      <c r="D161" s="32">
        <v>216</v>
      </c>
      <c r="E161" s="32">
        <v>2024</v>
      </c>
      <c r="F161" s="32">
        <v>10</v>
      </c>
      <c r="G161" s="32">
        <v>1</v>
      </c>
      <c r="H161" s="32">
        <v>12104191653</v>
      </c>
      <c r="I161" s="33" t="s">
        <v>254</v>
      </c>
      <c r="J161" s="32">
        <v>3611</v>
      </c>
      <c r="K161" s="33" t="s">
        <v>114</v>
      </c>
      <c r="L161" s="32">
        <v>9</v>
      </c>
      <c r="M161" s="19">
        <v>45540</v>
      </c>
      <c r="N161" s="32">
        <v>8</v>
      </c>
      <c r="O161" s="34">
        <v>12066.82</v>
      </c>
      <c r="P161" s="34">
        <v>0</v>
      </c>
      <c r="Q161" s="34">
        <v>0</v>
      </c>
      <c r="R161" s="70">
        <f t="shared" si="5"/>
        <v>12066.82</v>
      </c>
    </row>
    <row r="162" spans="1:18" ht="24.95" customHeight="1" x14ac:dyDescent="0.2">
      <c r="A162" s="32" t="str">
        <f t="shared" ref="A162:A201" si="7">B162&amp;"|"&amp;C162&amp;"|"&amp;D162&amp;"|"&amp;E162&amp;"|"&amp;N162</f>
        <v>1441|1440011|219|2024|8</v>
      </c>
      <c r="B162" s="32">
        <v>1441</v>
      </c>
      <c r="C162" s="32">
        <v>1440011</v>
      </c>
      <c r="D162" s="32">
        <v>219</v>
      </c>
      <c r="E162" s="32">
        <v>2024</v>
      </c>
      <c r="F162" s="32">
        <v>10</v>
      </c>
      <c r="G162" s="32">
        <v>1</v>
      </c>
      <c r="H162" s="32">
        <v>9069772000154</v>
      </c>
      <c r="I162" s="33" t="s">
        <v>255</v>
      </c>
      <c r="J162" s="32">
        <v>3920</v>
      </c>
      <c r="K162" s="33" t="s">
        <v>114</v>
      </c>
      <c r="L162" s="32">
        <v>9</v>
      </c>
      <c r="M162" s="19">
        <v>45540</v>
      </c>
      <c r="N162" s="32">
        <v>8</v>
      </c>
      <c r="O162" s="34">
        <v>15781.57</v>
      </c>
      <c r="P162" s="34">
        <v>0</v>
      </c>
      <c r="Q162" s="34">
        <v>0</v>
      </c>
      <c r="R162" s="70">
        <f t="shared" si="5"/>
        <v>15781.57</v>
      </c>
    </row>
    <row r="163" spans="1:18" ht="24.95" customHeight="1" x14ac:dyDescent="0.2">
      <c r="A163" s="32" t="str">
        <f t="shared" si="7"/>
        <v>1441|1440011|221|2024|6</v>
      </c>
      <c r="B163" s="32">
        <v>1441</v>
      </c>
      <c r="C163" s="32">
        <v>1440011</v>
      </c>
      <c r="D163" s="32">
        <v>221</v>
      </c>
      <c r="E163" s="32">
        <v>2024</v>
      </c>
      <c r="F163" s="32">
        <v>10</v>
      </c>
      <c r="G163" s="32">
        <v>1</v>
      </c>
      <c r="H163" s="32">
        <v>40574380000192</v>
      </c>
      <c r="I163" s="33" t="s">
        <v>256</v>
      </c>
      <c r="J163" s="32">
        <v>3920</v>
      </c>
      <c r="K163" s="33" t="s">
        <v>114</v>
      </c>
      <c r="L163" s="32">
        <v>9</v>
      </c>
      <c r="M163" s="19">
        <v>45540</v>
      </c>
      <c r="N163" s="32">
        <v>6</v>
      </c>
      <c r="O163" s="34">
        <v>185000</v>
      </c>
      <c r="P163" s="34">
        <v>0</v>
      </c>
      <c r="Q163" s="34">
        <v>0</v>
      </c>
      <c r="R163" s="70">
        <f t="shared" si="5"/>
        <v>185000</v>
      </c>
    </row>
    <row r="164" spans="1:18" ht="24.95" customHeight="1" x14ac:dyDescent="0.2">
      <c r="A164" s="32" t="str">
        <f t="shared" si="7"/>
        <v>1441|1440011|222|2024|8</v>
      </c>
      <c r="B164" s="32">
        <v>1441</v>
      </c>
      <c r="C164" s="32">
        <v>1440011</v>
      </c>
      <c r="D164" s="32">
        <v>222</v>
      </c>
      <c r="E164" s="32">
        <v>2024</v>
      </c>
      <c r="F164" s="32">
        <v>10</v>
      </c>
      <c r="G164" s="32">
        <v>1</v>
      </c>
      <c r="H164" s="32">
        <v>14165537000116</v>
      </c>
      <c r="I164" s="33" t="s">
        <v>257</v>
      </c>
      <c r="J164" s="32">
        <v>3920</v>
      </c>
      <c r="K164" s="33" t="s">
        <v>114</v>
      </c>
      <c r="L164" s="32">
        <v>9</v>
      </c>
      <c r="M164" s="19">
        <v>45544</v>
      </c>
      <c r="N164" s="32">
        <v>8</v>
      </c>
      <c r="O164" s="34">
        <v>8048</v>
      </c>
      <c r="P164" s="34">
        <v>0</v>
      </c>
      <c r="Q164" s="34">
        <v>0</v>
      </c>
      <c r="R164" s="70">
        <f t="shared" si="5"/>
        <v>8048</v>
      </c>
    </row>
    <row r="165" spans="1:18" ht="24.95" customHeight="1" x14ac:dyDescent="0.2">
      <c r="A165" s="32" t="str">
        <f t="shared" si="7"/>
        <v>1441|1440011|223|2024|8</v>
      </c>
      <c r="B165" s="32">
        <v>1441</v>
      </c>
      <c r="C165" s="32">
        <v>1440011</v>
      </c>
      <c r="D165" s="32">
        <v>223</v>
      </c>
      <c r="E165" s="32">
        <v>2024</v>
      </c>
      <c r="F165" s="32">
        <v>10</v>
      </c>
      <c r="G165" s="32">
        <v>1</v>
      </c>
      <c r="H165" s="32">
        <v>18124040000100</v>
      </c>
      <c r="I165" s="33" t="s">
        <v>258</v>
      </c>
      <c r="J165" s="32">
        <v>3920</v>
      </c>
      <c r="K165" s="33" t="s">
        <v>114</v>
      </c>
      <c r="L165" s="32">
        <v>9</v>
      </c>
      <c r="M165" s="19">
        <v>45541</v>
      </c>
      <c r="N165" s="32">
        <v>8</v>
      </c>
      <c r="O165" s="34">
        <v>9924.69</v>
      </c>
      <c r="P165" s="34">
        <v>0</v>
      </c>
      <c r="Q165" s="34">
        <v>0</v>
      </c>
      <c r="R165" s="70">
        <f t="shared" si="5"/>
        <v>9924.69</v>
      </c>
    </row>
    <row r="166" spans="1:18" ht="24.95" customHeight="1" x14ac:dyDescent="0.2">
      <c r="A166" s="32" t="str">
        <f t="shared" si="7"/>
        <v>1441|1440011|224|2024|8</v>
      </c>
      <c r="B166" s="32">
        <v>1441</v>
      </c>
      <c r="C166" s="32">
        <v>1440011</v>
      </c>
      <c r="D166" s="32">
        <v>224</v>
      </c>
      <c r="E166" s="32">
        <v>2024</v>
      </c>
      <c r="F166" s="32">
        <v>10</v>
      </c>
      <c r="G166" s="32">
        <v>1</v>
      </c>
      <c r="H166" s="32">
        <v>22510183000128</v>
      </c>
      <c r="I166" s="33" t="s">
        <v>259</v>
      </c>
      <c r="J166" s="32">
        <v>3920</v>
      </c>
      <c r="K166" s="33" t="s">
        <v>114</v>
      </c>
      <c r="L166" s="32">
        <v>9</v>
      </c>
      <c r="M166" s="19">
        <v>45544</v>
      </c>
      <c r="N166" s="32">
        <v>8</v>
      </c>
      <c r="O166" s="34">
        <v>13000</v>
      </c>
      <c r="P166" s="79">
        <v>0</v>
      </c>
      <c r="Q166" s="34">
        <v>0</v>
      </c>
      <c r="R166" s="70">
        <f t="shared" si="5"/>
        <v>13000</v>
      </c>
    </row>
    <row r="167" spans="1:18" ht="24.95" customHeight="1" x14ac:dyDescent="0.2">
      <c r="A167" s="32" t="str">
        <f t="shared" si="7"/>
        <v>1441|1440011|224|2024|9</v>
      </c>
      <c r="B167" s="32">
        <v>1441</v>
      </c>
      <c r="C167" s="32">
        <v>1440011</v>
      </c>
      <c r="D167" s="32">
        <v>224</v>
      </c>
      <c r="E167" s="32">
        <v>2024</v>
      </c>
      <c r="F167" s="32">
        <v>10</v>
      </c>
      <c r="G167" s="32">
        <v>1</v>
      </c>
      <c r="H167" s="32">
        <v>22510183000128</v>
      </c>
      <c r="I167" s="33" t="s">
        <v>259</v>
      </c>
      <c r="J167" s="32">
        <v>3920</v>
      </c>
      <c r="K167" s="33" t="s">
        <v>114</v>
      </c>
      <c r="L167" s="32">
        <v>9</v>
      </c>
      <c r="M167" s="19">
        <v>45544</v>
      </c>
      <c r="N167" s="32">
        <v>9</v>
      </c>
      <c r="O167" s="34">
        <v>545.79</v>
      </c>
      <c r="P167" s="34">
        <v>0</v>
      </c>
      <c r="Q167" s="34">
        <v>0</v>
      </c>
      <c r="R167" s="70">
        <f t="shared" ref="R167:R208" si="8">O167-P167-Q167</f>
        <v>545.79</v>
      </c>
    </row>
    <row r="168" spans="1:18" ht="24.95" customHeight="1" x14ac:dyDescent="0.2">
      <c r="A168" s="32" t="str">
        <f t="shared" si="7"/>
        <v>1441|1440011|225|2024|8</v>
      </c>
      <c r="B168" s="32">
        <v>1441</v>
      </c>
      <c r="C168" s="32">
        <v>1440011</v>
      </c>
      <c r="D168" s="32">
        <v>225</v>
      </c>
      <c r="E168" s="32">
        <v>2024</v>
      </c>
      <c r="F168" s="32">
        <v>10</v>
      </c>
      <c r="G168" s="32">
        <v>1</v>
      </c>
      <c r="H168" s="32">
        <v>32239405000173</v>
      </c>
      <c r="I168" s="33" t="s">
        <v>260</v>
      </c>
      <c r="J168" s="32">
        <v>3920</v>
      </c>
      <c r="K168" s="33" t="s">
        <v>114</v>
      </c>
      <c r="L168" s="32">
        <v>9</v>
      </c>
      <c r="M168" s="19">
        <v>45541</v>
      </c>
      <c r="N168" s="32">
        <v>8</v>
      </c>
      <c r="O168" s="34">
        <v>5923.55</v>
      </c>
      <c r="P168" s="34">
        <v>0</v>
      </c>
      <c r="Q168" s="34">
        <v>0</v>
      </c>
      <c r="R168" s="70">
        <f t="shared" si="8"/>
        <v>5923.55</v>
      </c>
    </row>
    <row r="169" spans="1:18" ht="24.95" customHeight="1" x14ac:dyDescent="0.2">
      <c r="A169" s="32" t="str">
        <f t="shared" si="7"/>
        <v>1441|1440011|226|2024|9</v>
      </c>
      <c r="B169" s="32">
        <v>1441</v>
      </c>
      <c r="C169" s="32">
        <v>1440011</v>
      </c>
      <c r="D169" s="32">
        <v>226</v>
      </c>
      <c r="E169" s="32">
        <v>2024</v>
      </c>
      <c r="F169" s="32">
        <v>10</v>
      </c>
      <c r="G169" s="32">
        <v>1</v>
      </c>
      <c r="H169" s="32">
        <v>23732170000166</v>
      </c>
      <c r="I169" s="33" t="s">
        <v>261</v>
      </c>
      <c r="J169" s="32">
        <v>3920</v>
      </c>
      <c r="K169" s="33" t="s">
        <v>114</v>
      </c>
      <c r="L169" s="32">
        <v>9</v>
      </c>
      <c r="M169" s="19">
        <v>45541</v>
      </c>
      <c r="N169" s="32">
        <v>9</v>
      </c>
      <c r="O169" s="34">
        <v>15309.3</v>
      </c>
      <c r="P169" s="34">
        <v>0</v>
      </c>
      <c r="Q169" s="34">
        <v>0</v>
      </c>
      <c r="R169" s="70">
        <f t="shared" si="8"/>
        <v>15309.3</v>
      </c>
    </row>
    <row r="170" spans="1:18" ht="24.95" customHeight="1" x14ac:dyDescent="0.2">
      <c r="A170" s="32" t="str">
        <f t="shared" si="7"/>
        <v>1441|1440011|227|2024|8</v>
      </c>
      <c r="B170" s="32">
        <v>1441</v>
      </c>
      <c r="C170" s="32">
        <v>1440011</v>
      </c>
      <c r="D170" s="32">
        <v>227</v>
      </c>
      <c r="E170" s="32">
        <v>2024</v>
      </c>
      <c r="F170" s="32">
        <v>10</v>
      </c>
      <c r="G170" s="32">
        <v>1</v>
      </c>
      <c r="H170" s="32">
        <v>11027551000165</v>
      </c>
      <c r="I170" s="33" t="s">
        <v>262</v>
      </c>
      <c r="J170" s="32">
        <v>3920</v>
      </c>
      <c r="K170" s="33" t="s">
        <v>114</v>
      </c>
      <c r="L170" s="32">
        <v>9</v>
      </c>
      <c r="M170" s="19">
        <v>45541</v>
      </c>
      <c r="N170" s="32">
        <v>8</v>
      </c>
      <c r="O170" s="34">
        <v>7442.17</v>
      </c>
      <c r="P170" s="34">
        <v>0</v>
      </c>
      <c r="Q170" s="34">
        <v>0</v>
      </c>
      <c r="R170" s="70">
        <f t="shared" si="8"/>
        <v>7442.17</v>
      </c>
    </row>
    <row r="171" spans="1:18" ht="24.95" customHeight="1" x14ac:dyDescent="0.2">
      <c r="A171" s="32" t="str">
        <f t="shared" si="7"/>
        <v>1441|1440011|229|2024|1</v>
      </c>
      <c r="B171" s="32">
        <v>1441</v>
      </c>
      <c r="C171" s="32">
        <v>1440011</v>
      </c>
      <c r="D171" s="32">
        <v>229</v>
      </c>
      <c r="E171" s="32">
        <v>2024</v>
      </c>
      <c r="F171" s="32">
        <v>10</v>
      </c>
      <c r="G171" s="32">
        <v>1</v>
      </c>
      <c r="H171" s="32">
        <v>21308480000122</v>
      </c>
      <c r="I171" s="33" t="s">
        <v>263</v>
      </c>
      <c r="J171" s="32">
        <v>4002</v>
      </c>
      <c r="K171" s="33" t="s">
        <v>112</v>
      </c>
      <c r="L171" s="32">
        <v>9</v>
      </c>
      <c r="M171" s="19">
        <v>45562</v>
      </c>
      <c r="N171" s="32">
        <v>1</v>
      </c>
      <c r="O171" s="34">
        <v>177.63</v>
      </c>
      <c r="P171" s="34">
        <v>0</v>
      </c>
      <c r="Q171" s="34">
        <v>0</v>
      </c>
      <c r="R171" s="70">
        <f t="shared" si="8"/>
        <v>177.63</v>
      </c>
    </row>
    <row r="172" spans="1:18" ht="24.95" customHeight="1" x14ac:dyDescent="0.2">
      <c r="A172" s="32" t="str">
        <f t="shared" si="7"/>
        <v>1441|1440011|230|2024|8</v>
      </c>
      <c r="B172" s="32">
        <v>1441</v>
      </c>
      <c r="C172" s="32">
        <v>1440011</v>
      </c>
      <c r="D172" s="32">
        <v>230</v>
      </c>
      <c r="E172" s="32">
        <v>2024</v>
      </c>
      <c r="F172" s="32">
        <v>10</v>
      </c>
      <c r="G172" s="32">
        <v>1</v>
      </c>
      <c r="H172" s="32">
        <v>38236252000197</v>
      </c>
      <c r="I172" s="33" t="s">
        <v>264</v>
      </c>
      <c r="J172" s="32">
        <v>3920</v>
      </c>
      <c r="K172" s="33" t="s">
        <v>114</v>
      </c>
      <c r="L172" s="32">
        <v>9</v>
      </c>
      <c r="M172" s="19">
        <v>45541</v>
      </c>
      <c r="N172" s="32">
        <v>8</v>
      </c>
      <c r="O172" s="34">
        <v>24846.22</v>
      </c>
      <c r="P172" s="34">
        <v>0</v>
      </c>
      <c r="Q172" s="34">
        <v>0</v>
      </c>
      <c r="R172" s="70">
        <f t="shared" si="8"/>
        <v>24846.22</v>
      </c>
    </row>
    <row r="173" spans="1:18" ht="24.95" customHeight="1" x14ac:dyDescent="0.2">
      <c r="A173" s="32" t="str">
        <f t="shared" si="7"/>
        <v>1441|1440011|231|2024|9</v>
      </c>
      <c r="B173" s="32">
        <v>1441</v>
      </c>
      <c r="C173" s="32">
        <v>1440011</v>
      </c>
      <c r="D173" s="32">
        <v>231</v>
      </c>
      <c r="E173" s="32">
        <v>2024</v>
      </c>
      <c r="F173" s="32">
        <v>10</v>
      </c>
      <c r="G173" s="32">
        <v>1</v>
      </c>
      <c r="H173" s="32">
        <v>34975444000164</v>
      </c>
      <c r="I173" s="33" t="s">
        <v>265</v>
      </c>
      <c r="J173" s="32">
        <v>3920</v>
      </c>
      <c r="K173" s="33" t="s">
        <v>114</v>
      </c>
      <c r="L173" s="32">
        <v>9</v>
      </c>
      <c r="M173" s="19">
        <v>45541</v>
      </c>
      <c r="N173" s="32">
        <v>9</v>
      </c>
      <c r="O173" s="34">
        <v>41000</v>
      </c>
      <c r="P173" s="34">
        <v>0</v>
      </c>
      <c r="Q173" s="34">
        <v>0</v>
      </c>
      <c r="R173" s="70">
        <f t="shared" si="8"/>
        <v>41000</v>
      </c>
    </row>
    <row r="174" spans="1:18" ht="24.95" customHeight="1" x14ac:dyDescent="0.2">
      <c r="A174" s="32" t="str">
        <f t="shared" si="7"/>
        <v>1441|1440011|232|2024|8</v>
      </c>
      <c r="B174" s="32">
        <v>1441</v>
      </c>
      <c r="C174" s="32">
        <v>1440011</v>
      </c>
      <c r="D174" s="32">
        <v>232</v>
      </c>
      <c r="E174" s="32">
        <v>2024</v>
      </c>
      <c r="F174" s="32">
        <v>10</v>
      </c>
      <c r="G174" s="32">
        <v>1</v>
      </c>
      <c r="H174" s="32">
        <v>38437345000180</v>
      </c>
      <c r="I174" s="33" t="s">
        <v>266</v>
      </c>
      <c r="J174" s="32">
        <v>3920</v>
      </c>
      <c r="K174" s="33" t="s">
        <v>114</v>
      </c>
      <c r="L174" s="32">
        <v>9</v>
      </c>
      <c r="M174" s="19">
        <v>45541</v>
      </c>
      <c r="N174" s="32">
        <v>8</v>
      </c>
      <c r="O174" s="34">
        <v>10468.35</v>
      </c>
      <c r="P174" s="34">
        <v>0</v>
      </c>
      <c r="Q174" s="34">
        <v>0</v>
      </c>
      <c r="R174" s="70">
        <f t="shared" si="8"/>
        <v>10468.35</v>
      </c>
    </row>
    <row r="175" spans="1:18" ht="24.95" customHeight="1" x14ac:dyDescent="0.2">
      <c r="A175" s="32" t="str">
        <f t="shared" si="7"/>
        <v>1441|1440011|234|2024|15</v>
      </c>
      <c r="B175" s="32">
        <v>1441</v>
      </c>
      <c r="C175" s="32">
        <v>1440011</v>
      </c>
      <c r="D175" s="32">
        <v>234</v>
      </c>
      <c r="E175" s="32">
        <v>2024</v>
      </c>
      <c r="F175" s="32">
        <v>10</v>
      </c>
      <c r="G175" s="32">
        <v>1</v>
      </c>
      <c r="H175" s="32">
        <v>12057731000152</v>
      </c>
      <c r="I175" s="33" t="s">
        <v>267</v>
      </c>
      <c r="J175" s="32">
        <v>3921</v>
      </c>
      <c r="K175" s="33" t="s">
        <v>106</v>
      </c>
      <c r="L175" s="32">
        <v>9</v>
      </c>
      <c r="M175" s="19">
        <v>45539</v>
      </c>
      <c r="N175" s="32">
        <v>15</v>
      </c>
      <c r="O175" s="34">
        <v>14400</v>
      </c>
      <c r="P175" s="86">
        <v>1250</v>
      </c>
      <c r="Q175" s="34">
        <v>0</v>
      </c>
      <c r="R175" s="70">
        <f t="shared" si="8"/>
        <v>13150</v>
      </c>
    </row>
    <row r="176" spans="1:18" ht="24.95" customHeight="1" x14ac:dyDescent="0.2">
      <c r="A176" s="32" t="str">
        <f t="shared" si="7"/>
        <v>1441|1440011|235|2024|15</v>
      </c>
      <c r="B176" s="32">
        <v>1441</v>
      </c>
      <c r="C176" s="32">
        <v>1440011</v>
      </c>
      <c r="D176" s="32">
        <v>235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267</v>
      </c>
      <c r="J176" s="32">
        <v>3922</v>
      </c>
      <c r="K176" s="33" t="s">
        <v>62</v>
      </c>
      <c r="L176" s="32">
        <v>9</v>
      </c>
      <c r="M176" s="19">
        <v>45539</v>
      </c>
      <c r="N176" s="32">
        <v>15</v>
      </c>
      <c r="O176" s="34">
        <v>10600</v>
      </c>
      <c r="P176" s="34">
        <v>0</v>
      </c>
      <c r="Q176" s="34">
        <v>0</v>
      </c>
      <c r="R176" s="70">
        <f t="shared" si="8"/>
        <v>10600</v>
      </c>
    </row>
    <row r="177" spans="1:18" ht="24.95" customHeight="1" x14ac:dyDescent="0.2">
      <c r="A177" s="32" t="str">
        <f t="shared" si="7"/>
        <v>1441|1440011|251|2024|8</v>
      </c>
      <c r="B177" s="32">
        <v>1441</v>
      </c>
      <c r="C177" s="32">
        <v>1440011</v>
      </c>
      <c r="D177" s="32">
        <v>251</v>
      </c>
      <c r="E177" s="32">
        <v>2024</v>
      </c>
      <c r="F177" s="32">
        <v>10</v>
      </c>
      <c r="G177" s="32">
        <v>1</v>
      </c>
      <c r="H177" s="32">
        <v>35502073000166</v>
      </c>
      <c r="I177" s="33" t="s">
        <v>268</v>
      </c>
      <c r="J177" s="32">
        <v>3920</v>
      </c>
      <c r="K177" s="33" t="s">
        <v>114</v>
      </c>
      <c r="L177" s="32">
        <v>9</v>
      </c>
      <c r="M177" s="19">
        <v>45541</v>
      </c>
      <c r="N177" s="32">
        <v>8</v>
      </c>
      <c r="O177" s="34">
        <v>9362.73</v>
      </c>
      <c r="P177" s="34">
        <v>0</v>
      </c>
      <c r="Q177" s="34">
        <v>0</v>
      </c>
      <c r="R177" s="70">
        <f t="shared" si="8"/>
        <v>9362.73</v>
      </c>
    </row>
    <row r="178" spans="1:18" ht="24.95" customHeight="1" x14ac:dyDescent="0.2">
      <c r="A178" s="32" t="str">
        <f t="shared" si="7"/>
        <v>1441|1440011|255|2024|8</v>
      </c>
      <c r="B178" s="32">
        <v>1441</v>
      </c>
      <c r="C178" s="32">
        <v>1440011</v>
      </c>
      <c r="D178" s="32">
        <v>255</v>
      </c>
      <c r="E178" s="32">
        <v>2024</v>
      </c>
      <c r="F178" s="32">
        <v>10</v>
      </c>
      <c r="G178" s="32">
        <v>1</v>
      </c>
      <c r="H178" s="32">
        <v>9475334000196</v>
      </c>
      <c r="I178" s="33" t="s">
        <v>269</v>
      </c>
      <c r="J178" s="32">
        <v>3999</v>
      </c>
      <c r="K178" s="33" t="s">
        <v>105</v>
      </c>
      <c r="L178" s="32">
        <v>9</v>
      </c>
      <c r="M178" s="19">
        <v>45545</v>
      </c>
      <c r="N178" s="32">
        <v>8</v>
      </c>
      <c r="O178" s="34">
        <v>1208</v>
      </c>
      <c r="P178" s="34">
        <v>0</v>
      </c>
      <c r="Q178" s="34">
        <v>0</v>
      </c>
      <c r="R178" s="70">
        <f t="shared" si="8"/>
        <v>1208</v>
      </c>
    </row>
    <row r="179" spans="1:18" ht="24.95" customHeight="1" x14ac:dyDescent="0.2">
      <c r="A179" s="32" t="str">
        <f t="shared" si="7"/>
        <v>1441|1440011|256|2024|8</v>
      </c>
      <c r="B179" s="32">
        <v>1441</v>
      </c>
      <c r="C179" s="32">
        <v>1440011</v>
      </c>
      <c r="D179" s="32">
        <v>256</v>
      </c>
      <c r="E179" s="32">
        <v>2024</v>
      </c>
      <c r="F179" s="32">
        <v>10</v>
      </c>
      <c r="G179" s="32">
        <v>1</v>
      </c>
      <c r="H179" s="32">
        <v>16636540000104</v>
      </c>
      <c r="I179" s="33" t="s">
        <v>168</v>
      </c>
      <c r="J179" s="32">
        <v>4003</v>
      </c>
      <c r="K179" s="33" t="s">
        <v>110</v>
      </c>
      <c r="L179" s="32">
        <v>9</v>
      </c>
      <c r="M179" s="19">
        <v>45547</v>
      </c>
      <c r="N179" s="32">
        <v>8</v>
      </c>
      <c r="O179" s="34">
        <v>2471.7399999999998</v>
      </c>
      <c r="P179" s="86">
        <v>61.79</v>
      </c>
      <c r="Q179" s="34">
        <v>0</v>
      </c>
      <c r="R179" s="70">
        <f t="shared" si="8"/>
        <v>2409.9499999999998</v>
      </c>
    </row>
    <row r="180" spans="1:18" ht="24.95" customHeight="1" x14ac:dyDescent="0.2">
      <c r="A180" s="32" t="str">
        <f t="shared" si="7"/>
        <v>1441|1440011|278|2024|9</v>
      </c>
      <c r="B180" s="32">
        <v>1441</v>
      </c>
      <c r="C180" s="32">
        <v>1440011</v>
      </c>
      <c r="D180" s="32">
        <v>278</v>
      </c>
      <c r="E180" s="32">
        <v>2024</v>
      </c>
      <c r="F180" s="32">
        <v>10</v>
      </c>
      <c r="G180" s="32">
        <v>1</v>
      </c>
      <c r="H180" s="32">
        <v>6880466000105</v>
      </c>
      <c r="I180" s="33" t="s">
        <v>270</v>
      </c>
      <c r="J180" s="32">
        <v>3939</v>
      </c>
      <c r="K180" s="33" t="s">
        <v>271</v>
      </c>
      <c r="L180" s="32">
        <v>9</v>
      </c>
      <c r="M180" s="19">
        <v>45537</v>
      </c>
      <c r="N180" s="32">
        <v>9</v>
      </c>
      <c r="O180" s="34">
        <v>648</v>
      </c>
      <c r="P180" s="86">
        <v>15.12</v>
      </c>
      <c r="Q180" s="34">
        <v>0</v>
      </c>
      <c r="R180" s="70">
        <f t="shared" si="8"/>
        <v>632.88</v>
      </c>
    </row>
    <row r="181" spans="1:18" ht="24.95" customHeight="1" x14ac:dyDescent="0.2">
      <c r="A181" s="32" t="str">
        <f t="shared" si="7"/>
        <v>1441|1440011|278|2024|10</v>
      </c>
      <c r="B181" s="32">
        <v>1441</v>
      </c>
      <c r="C181" s="32">
        <v>1440011</v>
      </c>
      <c r="D181" s="32">
        <v>278</v>
      </c>
      <c r="E181" s="32">
        <v>2024</v>
      </c>
      <c r="F181" s="32">
        <v>10</v>
      </c>
      <c r="G181" s="32">
        <v>1</v>
      </c>
      <c r="H181" s="32">
        <v>6880466000105</v>
      </c>
      <c r="I181" s="33" t="s">
        <v>270</v>
      </c>
      <c r="J181" s="32">
        <v>3939</v>
      </c>
      <c r="K181" s="33" t="s">
        <v>271</v>
      </c>
      <c r="L181" s="32">
        <v>9</v>
      </c>
      <c r="M181" s="19">
        <v>45553</v>
      </c>
      <c r="N181" s="32">
        <v>10</v>
      </c>
      <c r="O181" s="34">
        <v>2376</v>
      </c>
      <c r="P181" s="86">
        <v>55.44</v>
      </c>
      <c r="Q181" s="34">
        <v>0</v>
      </c>
      <c r="R181" s="70">
        <f t="shared" si="8"/>
        <v>2320.56</v>
      </c>
    </row>
    <row r="182" spans="1:18" ht="24.95" customHeight="1" x14ac:dyDescent="0.2">
      <c r="A182" s="32" t="str">
        <f t="shared" si="7"/>
        <v>1441|1440011|278|2024|11</v>
      </c>
      <c r="B182" s="32">
        <v>1441</v>
      </c>
      <c r="C182" s="32">
        <v>1440011</v>
      </c>
      <c r="D182" s="32">
        <v>278</v>
      </c>
      <c r="E182" s="32">
        <v>2024</v>
      </c>
      <c r="F182" s="32">
        <v>10</v>
      </c>
      <c r="G182" s="32">
        <v>1</v>
      </c>
      <c r="H182" s="32">
        <v>6880466000105</v>
      </c>
      <c r="I182" s="33" t="s">
        <v>270</v>
      </c>
      <c r="J182" s="32">
        <v>3939</v>
      </c>
      <c r="K182" s="33" t="s">
        <v>271</v>
      </c>
      <c r="L182" s="32">
        <v>9</v>
      </c>
      <c r="M182" s="19">
        <v>45560</v>
      </c>
      <c r="N182" s="32">
        <v>11</v>
      </c>
      <c r="O182" s="34">
        <v>432</v>
      </c>
      <c r="P182" s="86">
        <v>10.08</v>
      </c>
      <c r="Q182" s="34">
        <v>0</v>
      </c>
      <c r="R182" s="70">
        <f t="shared" si="8"/>
        <v>421.92</v>
      </c>
    </row>
    <row r="183" spans="1:18" ht="24.95" customHeight="1" x14ac:dyDescent="0.2">
      <c r="A183" s="32" t="str">
        <f t="shared" si="7"/>
        <v>1441|1440011|287|2024|6</v>
      </c>
      <c r="B183" s="32">
        <v>1441</v>
      </c>
      <c r="C183" s="32">
        <v>1440011</v>
      </c>
      <c r="D183" s="32">
        <v>287</v>
      </c>
      <c r="E183" s="32">
        <v>2024</v>
      </c>
      <c r="F183" s="32">
        <v>10</v>
      </c>
      <c r="G183" s="32">
        <v>1</v>
      </c>
      <c r="H183" s="32">
        <v>41733882000181</v>
      </c>
      <c r="I183" s="33" t="s">
        <v>272</v>
      </c>
      <c r="J183" s="32">
        <v>3920</v>
      </c>
      <c r="K183" s="33" t="s">
        <v>114</v>
      </c>
      <c r="L183" s="32">
        <v>9</v>
      </c>
      <c r="M183" s="19">
        <v>45541</v>
      </c>
      <c r="N183" s="32">
        <v>6</v>
      </c>
      <c r="O183" s="34">
        <v>8256.1200000000008</v>
      </c>
      <c r="P183" s="34">
        <v>0</v>
      </c>
      <c r="Q183" s="34">
        <v>0</v>
      </c>
      <c r="R183" s="70">
        <f t="shared" si="8"/>
        <v>8256.1200000000008</v>
      </c>
    </row>
    <row r="184" spans="1:18" ht="24.95" customHeight="1" x14ac:dyDescent="0.2">
      <c r="A184" s="32" t="str">
        <f t="shared" si="7"/>
        <v>1441|1440011|288|2024|2</v>
      </c>
      <c r="B184" s="32">
        <v>1441</v>
      </c>
      <c r="C184" s="32">
        <v>1440011</v>
      </c>
      <c r="D184" s="32">
        <v>288</v>
      </c>
      <c r="E184" s="32">
        <v>2024</v>
      </c>
      <c r="F184" s="32">
        <v>10</v>
      </c>
      <c r="G184" s="32">
        <v>1</v>
      </c>
      <c r="H184" s="32">
        <v>81243735000148</v>
      </c>
      <c r="I184" s="33" t="s">
        <v>273</v>
      </c>
      <c r="J184" s="32">
        <v>4002</v>
      </c>
      <c r="K184" s="33" t="s">
        <v>112</v>
      </c>
      <c r="L184" s="32">
        <v>9</v>
      </c>
      <c r="M184" s="19">
        <v>45545</v>
      </c>
      <c r="N184" s="32">
        <v>2</v>
      </c>
      <c r="O184" s="34">
        <v>10251.6</v>
      </c>
      <c r="P184" s="79">
        <v>0</v>
      </c>
      <c r="Q184" s="34">
        <v>0</v>
      </c>
      <c r="R184" s="70">
        <f t="shared" si="8"/>
        <v>10251.6</v>
      </c>
    </row>
    <row r="185" spans="1:18" ht="24.95" customHeight="1" x14ac:dyDescent="0.2">
      <c r="A185" s="32" t="str">
        <f t="shared" si="7"/>
        <v>1441|1440011|305|2024|4</v>
      </c>
      <c r="B185" s="32">
        <v>1441</v>
      </c>
      <c r="C185" s="32">
        <v>1440011</v>
      </c>
      <c r="D185" s="32">
        <v>305</v>
      </c>
      <c r="E185" s="32">
        <v>2024</v>
      </c>
      <c r="F185" s="32">
        <v>10</v>
      </c>
      <c r="G185" s="32">
        <v>1</v>
      </c>
      <c r="H185" s="32">
        <v>5845088000166</v>
      </c>
      <c r="I185" s="33" t="s">
        <v>274</v>
      </c>
      <c r="J185" s="32">
        <v>3920</v>
      </c>
      <c r="K185" s="33" t="s">
        <v>114</v>
      </c>
      <c r="L185" s="32">
        <v>9</v>
      </c>
      <c r="M185" s="19">
        <v>45540</v>
      </c>
      <c r="N185" s="32">
        <v>4</v>
      </c>
      <c r="O185" s="34">
        <v>29000</v>
      </c>
      <c r="P185" s="34">
        <v>0</v>
      </c>
      <c r="Q185" s="34">
        <v>0</v>
      </c>
      <c r="R185" s="70">
        <f t="shared" si="8"/>
        <v>29000</v>
      </c>
    </row>
    <row r="186" spans="1:18" ht="24.95" customHeight="1" x14ac:dyDescent="0.2">
      <c r="A186" s="32" t="str">
        <f t="shared" si="7"/>
        <v>1441|1440011|308|2024|4</v>
      </c>
      <c r="B186" s="32">
        <v>1441</v>
      </c>
      <c r="C186" s="32">
        <v>1440011</v>
      </c>
      <c r="D186" s="76">
        <v>308</v>
      </c>
      <c r="E186" s="32">
        <v>2024</v>
      </c>
      <c r="F186" s="32">
        <v>10</v>
      </c>
      <c r="G186" s="32">
        <v>1</v>
      </c>
      <c r="H186" s="32">
        <v>45347438000189</v>
      </c>
      <c r="I186" s="33" t="s">
        <v>275</v>
      </c>
      <c r="J186" s="32">
        <v>3920</v>
      </c>
      <c r="K186" s="33" t="s">
        <v>114</v>
      </c>
      <c r="L186" s="32">
        <v>9</v>
      </c>
      <c r="M186" s="19">
        <v>45540</v>
      </c>
      <c r="N186" s="32">
        <v>4</v>
      </c>
      <c r="O186" s="34">
        <v>15000</v>
      </c>
      <c r="P186" s="34">
        <v>0</v>
      </c>
      <c r="Q186" s="34">
        <v>0</v>
      </c>
      <c r="R186" s="70">
        <f t="shared" si="8"/>
        <v>15000</v>
      </c>
    </row>
    <row r="187" spans="1:18" ht="24.95" customHeight="1" x14ac:dyDescent="0.2">
      <c r="A187" s="32" t="str">
        <f t="shared" si="7"/>
        <v>1441|1440011|310|2024|4</v>
      </c>
      <c r="B187" s="32">
        <v>1441</v>
      </c>
      <c r="C187" s="32">
        <v>1440011</v>
      </c>
      <c r="D187" s="32">
        <v>310</v>
      </c>
      <c r="E187" s="32">
        <v>2024</v>
      </c>
      <c r="F187" s="32">
        <v>10</v>
      </c>
      <c r="G187" s="32">
        <v>1</v>
      </c>
      <c r="H187" s="32">
        <v>31355960606</v>
      </c>
      <c r="I187" s="33" t="s">
        <v>276</v>
      </c>
      <c r="J187" s="32">
        <v>3611</v>
      </c>
      <c r="K187" s="33" t="s">
        <v>114</v>
      </c>
      <c r="L187" s="32">
        <v>9</v>
      </c>
      <c r="M187" s="19">
        <v>45541</v>
      </c>
      <c r="N187" s="32">
        <v>4</v>
      </c>
      <c r="O187" s="34">
        <v>3560</v>
      </c>
      <c r="P187" s="34">
        <v>0</v>
      </c>
      <c r="Q187" s="34">
        <v>0</v>
      </c>
      <c r="R187" s="70">
        <f t="shared" si="8"/>
        <v>3560</v>
      </c>
    </row>
    <row r="188" spans="1:18" ht="24.95" customHeight="1" x14ac:dyDescent="0.2">
      <c r="A188" s="32" t="str">
        <f t="shared" si="7"/>
        <v>1441|1440011|330|2024|3</v>
      </c>
      <c r="B188" s="32">
        <v>1441</v>
      </c>
      <c r="C188" s="32">
        <v>1440011</v>
      </c>
      <c r="D188" s="32">
        <v>330</v>
      </c>
      <c r="E188" s="32">
        <v>2024</v>
      </c>
      <c r="F188" s="32">
        <v>10</v>
      </c>
      <c r="G188" s="32">
        <v>1</v>
      </c>
      <c r="H188" s="32">
        <v>21103315000134</v>
      </c>
      <c r="I188" s="33" t="s">
        <v>277</v>
      </c>
      <c r="J188" s="32">
        <v>3903</v>
      </c>
      <c r="K188" s="33" t="s">
        <v>61</v>
      </c>
      <c r="L188" s="32">
        <v>9</v>
      </c>
      <c r="M188" s="19">
        <v>45546</v>
      </c>
      <c r="N188" s="32">
        <v>3</v>
      </c>
      <c r="O188" s="34">
        <v>10251.1</v>
      </c>
      <c r="P188" s="34">
        <v>0</v>
      </c>
      <c r="Q188" s="34">
        <v>0</v>
      </c>
      <c r="R188" s="70">
        <f t="shared" si="8"/>
        <v>10251.1</v>
      </c>
    </row>
    <row r="189" spans="1:18" ht="24.95" customHeight="1" x14ac:dyDescent="0.2">
      <c r="A189" s="32" t="str">
        <f t="shared" si="7"/>
        <v>1441|1440011|331|2024|1</v>
      </c>
      <c r="B189" s="32">
        <v>1441</v>
      </c>
      <c r="C189" s="32">
        <v>1440011</v>
      </c>
      <c r="D189" s="32">
        <v>331</v>
      </c>
      <c r="E189" s="32">
        <v>2024</v>
      </c>
      <c r="F189" s="32">
        <v>10</v>
      </c>
      <c r="G189" s="32">
        <v>1</v>
      </c>
      <c r="H189" s="32">
        <v>1554285000175</v>
      </c>
      <c r="I189" s="33" t="s">
        <v>278</v>
      </c>
      <c r="J189" s="32">
        <v>4002</v>
      </c>
      <c r="K189" s="33" t="s">
        <v>112</v>
      </c>
      <c r="L189" s="32">
        <v>9</v>
      </c>
      <c r="M189" s="19">
        <v>45553</v>
      </c>
      <c r="N189" s="32">
        <v>1</v>
      </c>
      <c r="O189" s="34">
        <v>1141.8</v>
      </c>
      <c r="P189" s="79">
        <v>0</v>
      </c>
      <c r="Q189" s="34">
        <v>0</v>
      </c>
      <c r="R189" s="70">
        <f t="shared" si="8"/>
        <v>1141.8</v>
      </c>
    </row>
    <row r="190" spans="1:18" ht="24.95" customHeight="1" x14ac:dyDescent="0.2">
      <c r="A190" s="32" t="str">
        <f t="shared" si="7"/>
        <v>1441|1440011|335|2024|3</v>
      </c>
      <c r="B190" s="32">
        <v>1441</v>
      </c>
      <c r="C190" s="32">
        <v>1440011</v>
      </c>
      <c r="D190" s="32">
        <v>335</v>
      </c>
      <c r="E190" s="32">
        <v>2024</v>
      </c>
      <c r="F190" s="32">
        <v>10</v>
      </c>
      <c r="G190" s="32">
        <v>1</v>
      </c>
      <c r="H190" s="32">
        <v>4450881680</v>
      </c>
      <c r="I190" s="33" t="s">
        <v>279</v>
      </c>
      <c r="J190" s="32">
        <v>3611</v>
      </c>
      <c r="K190" s="33" t="s">
        <v>114</v>
      </c>
      <c r="L190" s="32">
        <v>9</v>
      </c>
      <c r="M190" s="19">
        <v>45540</v>
      </c>
      <c r="N190" s="32">
        <v>3</v>
      </c>
      <c r="O190" s="34">
        <v>7300</v>
      </c>
      <c r="P190" s="34">
        <v>0</v>
      </c>
      <c r="Q190" s="34">
        <v>0</v>
      </c>
      <c r="R190" s="70">
        <f t="shared" si="8"/>
        <v>7300</v>
      </c>
    </row>
    <row r="191" spans="1:18" ht="24.95" customHeight="1" x14ac:dyDescent="0.2">
      <c r="A191" s="32" t="str">
        <f t="shared" si="7"/>
        <v>1441|1440011|337|2024|3</v>
      </c>
      <c r="B191" s="32">
        <v>1441</v>
      </c>
      <c r="C191" s="32">
        <v>1440011</v>
      </c>
      <c r="D191" s="32">
        <v>337</v>
      </c>
      <c r="E191" s="32">
        <v>2024</v>
      </c>
      <c r="F191" s="32">
        <v>10</v>
      </c>
      <c r="G191" s="32">
        <v>1</v>
      </c>
      <c r="H191" s="32">
        <v>12723002000198</v>
      </c>
      <c r="I191" s="33" t="s">
        <v>280</v>
      </c>
      <c r="J191" s="32">
        <v>3920</v>
      </c>
      <c r="K191" s="33" t="s">
        <v>114</v>
      </c>
      <c r="L191" s="32">
        <v>9</v>
      </c>
      <c r="M191" s="19">
        <v>45541</v>
      </c>
      <c r="N191" s="32">
        <v>3</v>
      </c>
      <c r="O191" s="34">
        <v>4000</v>
      </c>
      <c r="P191" s="34">
        <v>0</v>
      </c>
      <c r="Q191" s="34">
        <v>0</v>
      </c>
      <c r="R191" s="70">
        <f t="shared" si="8"/>
        <v>4000</v>
      </c>
    </row>
    <row r="192" spans="1:18" ht="24.95" customHeight="1" x14ac:dyDescent="0.2">
      <c r="A192" s="32" t="str">
        <f t="shared" si="7"/>
        <v>1441|1440011|338|2024|2</v>
      </c>
      <c r="B192" s="32">
        <v>1441</v>
      </c>
      <c r="C192" s="32">
        <v>1440011</v>
      </c>
      <c r="D192" s="32">
        <v>338</v>
      </c>
      <c r="E192" s="32">
        <v>2024</v>
      </c>
      <c r="F192" s="32">
        <v>10</v>
      </c>
      <c r="G192" s="32">
        <v>1</v>
      </c>
      <c r="H192" s="32">
        <v>82839425653</v>
      </c>
      <c r="I192" s="33" t="s">
        <v>281</v>
      </c>
      <c r="J192" s="32">
        <v>3611</v>
      </c>
      <c r="K192" s="33" t="s">
        <v>114</v>
      </c>
      <c r="L192" s="32">
        <v>9</v>
      </c>
      <c r="M192" s="19">
        <v>45540</v>
      </c>
      <c r="N192" s="32">
        <v>2</v>
      </c>
      <c r="O192" s="34">
        <v>12000</v>
      </c>
      <c r="P192" s="79">
        <v>0</v>
      </c>
      <c r="Q192" s="34">
        <v>0</v>
      </c>
      <c r="R192" s="70">
        <f t="shared" si="8"/>
        <v>12000</v>
      </c>
    </row>
    <row r="193" spans="1:18" ht="24.95" customHeight="1" x14ac:dyDescent="0.2">
      <c r="A193" s="32" t="str">
        <f t="shared" si="7"/>
        <v>1441|1440011|341|2024|1</v>
      </c>
      <c r="B193" s="32">
        <v>1441</v>
      </c>
      <c r="C193" s="32">
        <v>1440011</v>
      </c>
      <c r="D193" s="32">
        <v>341</v>
      </c>
      <c r="E193" s="32">
        <v>2024</v>
      </c>
      <c r="F193" s="32">
        <v>10</v>
      </c>
      <c r="G193" s="32">
        <v>1</v>
      </c>
      <c r="H193" s="32">
        <v>2623259000114</v>
      </c>
      <c r="I193" s="33" t="s">
        <v>282</v>
      </c>
      <c r="J193" s="32">
        <v>3961</v>
      </c>
      <c r="K193" s="33" t="s">
        <v>108</v>
      </c>
      <c r="L193" s="32">
        <v>9</v>
      </c>
      <c r="M193" s="19">
        <v>45561</v>
      </c>
      <c r="N193" s="32">
        <v>1</v>
      </c>
      <c r="O193" s="34">
        <v>1664.2</v>
      </c>
      <c r="P193" s="86">
        <v>66.45</v>
      </c>
      <c r="Q193" s="79">
        <v>1597.75</v>
      </c>
      <c r="R193" s="70">
        <f t="shared" si="8"/>
        <v>0</v>
      </c>
    </row>
    <row r="194" spans="1:18" ht="24.95" customHeight="1" x14ac:dyDescent="0.2">
      <c r="A194" s="32" t="str">
        <f t="shared" si="7"/>
        <v>1441|1440011|341|2024|2</v>
      </c>
      <c r="B194" s="32">
        <v>1441</v>
      </c>
      <c r="C194" s="32">
        <v>1440011</v>
      </c>
      <c r="D194" s="32">
        <v>341</v>
      </c>
      <c r="E194" s="32">
        <v>2024</v>
      </c>
      <c r="F194" s="32">
        <v>10</v>
      </c>
      <c r="G194" s="32">
        <v>1</v>
      </c>
      <c r="H194" s="32">
        <v>2623259000114</v>
      </c>
      <c r="I194" s="33" t="s">
        <v>282</v>
      </c>
      <c r="J194" s="32">
        <v>3961</v>
      </c>
      <c r="K194" s="33" t="s">
        <v>108</v>
      </c>
      <c r="L194" s="32">
        <v>9</v>
      </c>
      <c r="M194" s="19">
        <v>45561</v>
      </c>
      <c r="N194" s="32">
        <v>2</v>
      </c>
      <c r="O194" s="34">
        <v>485.17</v>
      </c>
      <c r="P194" s="34">
        <v>0</v>
      </c>
      <c r="Q194" s="79">
        <v>485.17</v>
      </c>
      <c r="R194" s="70">
        <f t="shared" si="8"/>
        <v>0</v>
      </c>
    </row>
    <row r="195" spans="1:18" ht="24.95" customHeight="1" x14ac:dyDescent="0.2">
      <c r="A195" s="32" t="str">
        <f t="shared" si="7"/>
        <v>1441|1440011|341|2024|3</v>
      </c>
      <c r="B195" s="32">
        <v>1441</v>
      </c>
      <c r="C195" s="32">
        <v>1440011</v>
      </c>
      <c r="D195" s="32">
        <v>341</v>
      </c>
      <c r="E195" s="32">
        <v>2024</v>
      </c>
      <c r="F195" s="32">
        <v>10</v>
      </c>
      <c r="G195" s="32">
        <v>1</v>
      </c>
      <c r="H195" s="32">
        <v>2623259000114</v>
      </c>
      <c r="I195" s="33" t="s">
        <v>282</v>
      </c>
      <c r="J195" s="32">
        <v>3961</v>
      </c>
      <c r="K195" s="33" t="s">
        <v>108</v>
      </c>
      <c r="L195" s="32">
        <v>9</v>
      </c>
      <c r="M195" s="19">
        <v>45562</v>
      </c>
      <c r="N195" s="32">
        <v>3</v>
      </c>
      <c r="O195" s="34">
        <v>367.68</v>
      </c>
      <c r="P195" s="34">
        <v>0</v>
      </c>
      <c r="Q195" s="79">
        <v>367.68</v>
      </c>
      <c r="R195" s="70">
        <f t="shared" si="8"/>
        <v>0</v>
      </c>
    </row>
    <row r="196" spans="1:18" ht="24.95" customHeight="1" x14ac:dyDescent="0.2">
      <c r="A196" s="32" t="str">
        <f t="shared" si="7"/>
        <v>1441|1440011|341|2024|4</v>
      </c>
      <c r="B196" s="32">
        <v>1441</v>
      </c>
      <c r="C196" s="32">
        <v>1440011</v>
      </c>
      <c r="D196" s="32">
        <v>341</v>
      </c>
      <c r="E196" s="32">
        <v>2024</v>
      </c>
      <c r="F196" s="32">
        <v>10</v>
      </c>
      <c r="G196" s="32">
        <v>1</v>
      </c>
      <c r="H196" s="32">
        <v>2623259000114</v>
      </c>
      <c r="I196" s="33" t="s">
        <v>282</v>
      </c>
      <c r="J196" s="32">
        <v>3961</v>
      </c>
      <c r="K196" s="33" t="s">
        <v>108</v>
      </c>
      <c r="L196" s="32">
        <v>9</v>
      </c>
      <c r="M196" s="19">
        <v>45562</v>
      </c>
      <c r="N196" s="32">
        <v>4</v>
      </c>
      <c r="O196" s="34">
        <v>1664.2</v>
      </c>
      <c r="P196" s="86">
        <v>43.93</v>
      </c>
      <c r="Q196" s="34">
        <v>0</v>
      </c>
      <c r="R196" s="70">
        <f t="shared" si="8"/>
        <v>1620.27</v>
      </c>
    </row>
    <row r="197" spans="1:18" ht="24.95" customHeight="1" x14ac:dyDescent="0.2">
      <c r="A197" s="32" t="str">
        <f t="shared" si="7"/>
        <v>1441|1440011|341|2024|5</v>
      </c>
      <c r="B197" s="32">
        <v>1441</v>
      </c>
      <c r="C197" s="32">
        <v>1440011</v>
      </c>
      <c r="D197" s="32">
        <v>341</v>
      </c>
      <c r="E197" s="32">
        <v>2024</v>
      </c>
      <c r="F197" s="32">
        <v>10</v>
      </c>
      <c r="G197" s="32">
        <v>1</v>
      </c>
      <c r="H197" s="32">
        <v>2623259000114</v>
      </c>
      <c r="I197" s="33" t="s">
        <v>282</v>
      </c>
      <c r="J197" s="32">
        <v>3961</v>
      </c>
      <c r="K197" s="33" t="s">
        <v>108</v>
      </c>
      <c r="L197" s="32">
        <v>9</v>
      </c>
      <c r="M197" s="19">
        <v>45562</v>
      </c>
      <c r="N197" s="32">
        <v>5</v>
      </c>
      <c r="O197" s="34">
        <v>485.17</v>
      </c>
      <c r="P197" s="86">
        <v>12.81</v>
      </c>
      <c r="Q197" s="34">
        <v>0</v>
      </c>
      <c r="R197" s="70">
        <f t="shared" si="8"/>
        <v>472.36</v>
      </c>
    </row>
    <row r="198" spans="1:18" ht="24.95" customHeight="1" x14ac:dyDescent="0.2">
      <c r="A198" s="32" t="str">
        <f t="shared" si="7"/>
        <v>1441|1440011|341|2024|6</v>
      </c>
      <c r="B198" s="32">
        <v>1441</v>
      </c>
      <c r="C198" s="32">
        <v>1440011</v>
      </c>
      <c r="D198" s="32">
        <v>341</v>
      </c>
      <c r="E198" s="32">
        <v>2024</v>
      </c>
      <c r="F198" s="32">
        <v>10</v>
      </c>
      <c r="G198" s="32">
        <v>1</v>
      </c>
      <c r="H198" s="32">
        <v>2623259000114</v>
      </c>
      <c r="I198" s="33" t="s">
        <v>282</v>
      </c>
      <c r="J198" s="32">
        <v>3961</v>
      </c>
      <c r="K198" s="33" t="s">
        <v>108</v>
      </c>
      <c r="L198" s="32">
        <v>9</v>
      </c>
      <c r="M198" s="19">
        <v>45562</v>
      </c>
      <c r="N198" s="32">
        <v>6</v>
      </c>
      <c r="O198" s="34">
        <v>367.68</v>
      </c>
      <c r="P198" s="86">
        <v>9.7100000000000009</v>
      </c>
      <c r="Q198" s="34">
        <v>0</v>
      </c>
      <c r="R198" s="70">
        <f t="shared" si="8"/>
        <v>357.97</v>
      </c>
    </row>
    <row r="199" spans="1:18" ht="24.95" customHeight="1" x14ac:dyDescent="0.2">
      <c r="A199" s="32" t="str">
        <f t="shared" si="7"/>
        <v>1441|1440011|347|2024|3</v>
      </c>
      <c r="B199" s="32">
        <v>1441</v>
      </c>
      <c r="C199" s="32">
        <v>1440011</v>
      </c>
      <c r="D199" s="32">
        <v>347</v>
      </c>
      <c r="E199" s="32">
        <v>2024</v>
      </c>
      <c r="F199" s="32">
        <v>10</v>
      </c>
      <c r="G199" s="32">
        <v>1</v>
      </c>
      <c r="H199" s="32">
        <v>21920437000113</v>
      </c>
      <c r="I199" s="33" t="s">
        <v>152</v>
      </c>
      <c r="J199" s="32">
        <v>3921</v>
      </c>
      <c r="K199" s="33" t="s">
        <v>106</v>
      </c>
      <c r="L199" s="32">
        <v>9</v>
      </c>
      <c r="M199" s="19">
        <v>45547</v>
      </c>
      <c r="N199" s="32">
        <v>3</v>
      </c>
      <c r="O199" s="34">
        <v>846</v>
      </c>
      <c r="P199" s="86">
        <v>30.54</v>
      </c>
      <c r="Q199" s="34">
        <v>0</v>
      </c>
      <c r="R199" s="70">
        <f t="shared" si="8"/>
        <v>815.46</v>
      </c>
    </row>
    <row r="200" spans="1:18" ht="24.95" customHeight="1" x14ac:dyDescent="0.2">
      <c r="A200" s="32" t="str">
        <f t="shared" si="7"/>
        <v>1441|1440011|350|2024|2</v>
      </c>
      <c r="B200" s="32">
        <v>1441</v>
      </c>
      <c r="C200" s="32">
        <v>1440011</v>
      </c>
      <c r="D200" s="32">
        <v>350</v>
      </c>
      <c r="E200" s="32">
        <v>2024</v>
      </c>
      <c r="F200" s="32">
        <v>10</v>
      </c>
      <c r="G200" s="32">
        <v>1</v>
      </c>
      <c r="H200" s="32">
        <v>37578588672</v>
      </c>
      <c r="I200" s="33" t="s">
        <v>283</v>
      </c>
      <c r="J200" s="32">
        <v>3611</v>
      </c>
      <c r="K200" s="33" t="s">
        <v>114</v>
      </c>
      <c r="L200" s="32">
        <v>9</v>
      </c>
      <c r="M200" s="19">
        <v>45540</v>
      </c>
      <c r="N200" s="32">
        <v>2</v>
      </c>
      <c r="O200" s="34">
        <v>1702.59</v>
      </c>
      <c r="P200" s="34">
        <v>0</v>
      </c>
      <c r="Q200" s="34">
        <v>0</v>
      </c>
      <c r="R200" s="70">
        <f t="shared" si="8"/>
        <v>1702.59</v>
      </c>
    </row>
    <row r="201" spans="1:18" ht="24.95" customHeight="1" x14ac:dyDescent="0.2">
      <c r="A201" s="32" t="str">
        <f t="shared" si="7"/>
        <v>1441|1440011|355|2024|1</v>
      </c>
      <c r="B201" s="32">
        <v>1441</v>
      </c>
      <c r="C201" s="32">
        <v>1440011</v>
      </c>
      <c r="D201" s="32">
        <v>355</v>
      </c>
      <c r="E201" s="32">
        <v>2024</v>
      </c>
      <c r="F201" s="32">
        <v>10</v>
      </c>
      <c r="G201" s="32">
        <v>1</v>
      </c>
      <c r="H201" s="32">
        <v>16636540000104</v>
      </c>
      <c r="I201" s="33" t="s">
        <v>168</v>
      </c>
      <c r="J201" s="32">
        <v>4003</v>
      </c>
      <c r="K201" s="33" t="s">
        <v>110</v>
      </c>
      <c r="L201" s="32">
        <v>9</v>
      </c>
      <c r="M201" s="19">
        <v>45553</v>
      </c>
      <c r="N201" s="32">
        <v>1</v>
      </c>
      <c r="O201" s="34">
        <v>24064.49</v>
      </c>
      <c r="P201" s="86">
        <v>601.61</v>
      </c>
      <c r="Q201" s="34">
        <v>0</v>
      </c>
      <c r="R201" s="70">
        <f t="shared" si="8"/>
        <v>23462.880000000001</v>
      </c>
    </row>
    <row r="202" spans="1:18" ht="24.95" customHeight="1" x14ac:dyDescent="0.2">
      <c r="A202" s="32" t="str">
        <f t="shared" ref="A202:A257" si="9">B202&amp;"|"&amp;C202&amp;"|"&amp;D202&amp;"|"&amp;E202&amp;"|"&amp;N202</f>
        <v>1441|1440011|356|2024|1</v>
      </c>
      <c r="B202" s="32">
        <v>1441</v>
      </c>
      <c r="C202" s="32">
        <v>1440011</v>
      </c>
      <c r="D202" s="32">
        <v>356</v>
      </c>
      <c r="E202" s="32">
        <v>2024</v>
      </c>
      <c r="F202" s="32">
        <v>10</v>
      </c>
      <c r="G202" s="32">
        <v>1</v>
      </c>
      <c r="H202" s="32">
        <v>16636540000104</v>
      </c>
      <c r="I202" s="33" t="s">
        <v>168</v>
      </c>
      <c r="J202" s="32">
        <v>4003</v>
      </c>
      <c r="K202" s="33" t="s">
        <v>110</v>
      </c>
      <c r="L202" s="32">
        <v>9</v>
      </c>
      <c r="M202" s="19">
        <v>45554</v>
      </c>
      <c r="N202" s="32">
        <v>1</v>
      </c>
      <c r="O202" s="34">
        <v>6147.46</v>
      </c>
      <c r="P202" s="86">
        <v>156.25</v>
      </c>
      <c r="Q202" s="34">
        <v>0</v>
      </c>
      <c r="R202" s="70">
        <f t="shared" si="8"/>
        <v>5991.21</v>
      </c>
    </row>
    <row r="203" spans="1:18" ht="24.95" customHeight="1" x14ac:dyDescent="0.2">
      <c r="A203" s="32" t="str">
        <f t="shared" si="9"/>
        <v>1441|1440011|361|2024|1</v>
      </c>
      <c r="B203" s="32">
        <v>1441</v>
      </c>
      <c r="C203" s="32">
        <v>1440011</v>
      </c>
      <c r="D203" s="32">
        <v>361</v>
      </c>
      <c r="E203" s="32">
        <v>2024</v>
      </c>
      <c r="F203" s="32">
        <v>10</v>
      </c>
      <c r="G203" s="32">
        <v>1</v>
      </c>
      <c r="H203" s="32">
        <v>6880466000105</v>
      </c>
      <c r="I203" s="33" t="s">
        <v>270</v>
      </c>
      <c r="J203" s="32">
        <v>3911</v>
      </c>
      <c r="K203" s="33" t="s">
        <v>284</v>
      </c>
      <c r="L203" s="32">
        <v>9</v>
      </c>
      <c r="M203" s="19">
        <v>45565</v>
      </c>
      <c r="N203" s="32">
        <v>1</v>
      </c>
      <c r="O203" s="34">
        <v>11162.96</v>
      </c>
      <c r="P203" s="34">
        <v>0</v>
      </c>
      <c r="Q203" s="34">
        <v>0</v>
      </c>
      <c r="R203" s="70">
        <f t="shared" si="8"/>
        <v>11162.96</v>
      </c>
    </row>
    <row r="204" spans="1:18" ht="24.95" customHeight="1" x14ac:dyDescent="0.2">
      <c r="A204" s="32" t="str">
        <f t="shared" si="9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9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9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9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9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9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ref="R209:R272" si="10">O209-P209-Q209</f>
        <v>0</v>
      </c>
    </row>
    <row r="210" spans="1:18" ht="24.95" customHeight="1" x14ac:dyDescent="0.2">
      <c r="A210" s="32" t="str">
        <f t="shared" si="9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10"/>
        <v>0</v>
      </c>
    </row>
    <row r="211" spans="1:18" ht="24.95" customHeight="1" x14ac:dyDescent="0.2">
      <c r="A211" s="32" t="str">
        <f t="shared" si="9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10"/>
        <v>0</v>
      </c>
    </row>
    <row r="212" spans="1:18" ht="24.95" customHeight="1" x14ac:dyDescent="0.2">
      <c r="A212" s="32" t="str">
        <f t="shared" si="9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10"/>
        <v>0</v>
      </c>
    </row>
    <row r="213" spans="1:18" ht="24.95" customHeight="1" x14ac:dyDescent="0.2">
      <c r="A213" s="32" t="str">
        <f t="shared" si="9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10"/>
        <v>0</v>
      </c>
    </row>
    <row r="214" spans="1:18" ht="24.95" customHeight="1" x14ac:dyDescent="0.2">
      <c r="A214" s="32" t="str">
        <f t="shared" si="9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10"/>
        <v>0</v>
      </c>
    </row>
    <row r="215" spans="1:18" ht="24.95" customHeight="1" x14ac:dyDescent="0.2">
      <c r="A215" s="32" t="str">
        <f t="shared" si="9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10"/>
        <v>0</v>
      </c>
    </row>
    <row r="216" spans="1:18" ht="24.95" customHeight="1" x14ac:dyDescent="0.2">
      <c r="A216" s="32" t="str">
        <f t="shared" si="9"/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10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10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10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10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ref="A258:A321" si="11">B258&amp;"|"&amp;C258&amp;"|"&amp;D258&amp;"|"&amp;E258&amp;"|"&amp;N258</f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11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11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11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11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11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ref="R273:R336" si="12">O273-P273-Q273</f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2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2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2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2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2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ref="A322:A385" si="13">B322&amp;"|"&amp;C322&amp;"|"&amp;D322&amp;"|"&amp;E322&amp;"|"&amp;N322</f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3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3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3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3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3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ref="R337:R400" si="14">O337-P337-Q337</f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4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4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4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4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4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ref="A386:A449" si="15">B386&amp;"|"&amp;C386&amp;"|"&amp;D386&amp;"|"&amp;E386&amp;"|"&amp;N386</f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5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5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5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5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5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ref="R401:R464" si="16">O401-P401-Q401</f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6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6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6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6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6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ref="A450:A513" si="17">B450&amp;"|"&amp;C450&amp;"|"&amp;D450&amp;"|"&amp;E450&amp;"|"&amp;N450</f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7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7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7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7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7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ref="R465:R528" si="18">O465-P465-Q465</f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8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8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8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8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8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ref="A514:A568" si="19">B514&amp;"|"&amp;C514&amp;"|"&amp;D514&amp;"|"&amp;E514&amp;"|"&amp;N514</f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9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9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9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9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9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ref="R529:R566" si="20">O529-P529-Q529</f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20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20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20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20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20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ref="R567:R568" si="21">O567-P567-Q567</f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1"/>
        <v>0</v>
      </c>
    </row>
    <row r="569" spans="1:18" ht="24.95" customHeight="1" x14ac:dyDescent="0.2">
      <c r="A569" s="37"/>
      <c r="B569" s="37"/>
      <c r="C569" s="37"/>
      <c r="D569" s="37"/>
      <c r="E569" s="37"/>
      <c r="F569" s="37"/>
      <c r="G569" s="37"/>
      <c r="H569" s="37"/>
      <c r="I569" s="42"/>
      <c r="J569" s="37"/>
      <c r="K569" s="42"/>
      <c r="L569" s="37"/>
      <c r="M569" s="39"/>
      <c r="N569" s="37"/>
      <c r="O569" s="40"/>
      <c r="P569" s="40"/>
      <c r="Q569" s="40"/>
      <c r="R569" s="35"/>
    </row>
    <row r="570" spans="1:18" ht="24.95" customHeight="1" x14ac:dyDescent="0.2">
      <c r="A570" s="37"/>
      <c r="B570" s="37"/>
      <c r="C570" s="37"/>
      <c r="D570" s="37"/>
      <c r="E570" s="37"/>
      <c r="F570" s="37"/>
      <c r="G570" s="37"/>
      <c r="H570" s="37"/>
      <c r="I570" s="42"/>
      <c r="J570" s="37"/>
      <c r="K570" s="42"/>
      <c r="L570" s="37"/>
      <c r="M570" s="39"/>
      <c r="N570" s="37"/>
      <c r="O570" s="40"/>
      <c r="P570" s="40"/>
      <c r="Q570" s="40"/>
      <c r="R570" s="35"/>
    </row>
    <row r="571" spans="1:18" ht="24.95" customHeight="1" x14ac:dyDescent="0.2">
      <c r="A571" s="37"/>
      <c r="B571" s="37"/>
      <c r="C571" s="37"/>
      <c r="D571" s="37"/>
      <c r="E571" s="37"/>
      <c r="F571" s="37"/>
      <c r="G571" s="37"/>
      <c r="H571" s="37"/>
      <c r="I571" s="42"/>
      <c r="J571" s="37"/>
      <c r="K571" s="42"/>
      <c r="L571" s="37"/>
      <c r="M571" s="39"/>
      <c r="N571" s="37"/>
      <c r="O571" s="40"/>
      <c r="P571" s="40"/>
      <c r="Q571" s="40"/>
      <c r="R571" s="35"/>
    </row>
    <row r="572" spans="1:18" ht="24.95" customHeight="1" x14ac:dyDescent="0.2">
      <c r="A572" s="37"/>
      <c r="B572" s="37"/>
      <c r="C572" s="37"/>
      <c r="D572" s="37"/>
      <c r="E572" s="37"/>
      <c r="F572" s="37"/>
      <c r="G572" s="37"/>
      <c r="H572" s="37"/>
      <c r="I572" s="42"/>
      <c r="J572" s="37"/>
      <c r="K572" s="42"/>
      <c r="L572" s="37"/>
      <c r="M572" s="39"/>
      <c r="N572" s="37"/>
      <c r="O572" s="40"/>
      <c r="P572" s="40"/>
      <c r="Q572" s="40"/>
      <c r="R572" s="35"/>
    </row>
    <row r="573" spans="1:18" ht="24.95" customHeight="1" x14ac:dyDescent="0.2">
      <c r="A573" s="37"/>
      <c r="B573" s="37"/>
      <c r="C573" s="37"/>
      <c r="D573" s="37"/>
      <c r="E573" s="37"/>
      <c r="F573" s="37"/>
      <c r="G573" s="37"/>
      <c r="H573" s="37"/>
      <c r="I573" s="42"/>
      <c r="J573" s="37"/>
      <c r="K573" s="42"/>
      <c r="L573" s="37"/>
      <c r="M573" s="39"/>
      <c r="N573" s="37"/>
      <c r="O573" s="40"/>
      <c r="P573" s="40"/>
      <c r="Q573" s="40"/>
      <c r="R573" s="35"/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38"/>
      <c r="J5067" s="37"/>
      <c r="K5067" s="38"/>
      <c r="L5067" s="39"/>
      <c r="M5067" s="37"/>
      <c r="N5067" s="40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38"/>
      <c r="J5068" s="37"/>
      <c r="K5068" s="38"/>
      <c r="L5068" s="39"/>
      <c r="M5068" s="37"/>
      <c r="N5068" s="40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38"/>
      <c r="J5069" s="37"/>
      <c r="K5069" s="38"/>
      <c r="L5069" s="39"/>
      <c r="M5069" s="37"/>
      <c r="N5069" s="40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38"/>
      <c r="J5070" s="37"/>
      <c r="K5070" s="38"/>
      <c r="L5070" s="39"/>
      <c r="M5070" s="37"/>
      <c r="N5070" s="40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38"/>
      <c r="J5071" s="37"/>
      <c r="K5071" s="38"/>
      <c r="L5071" s="39"/>
      <c r="M5071" s="37"/>
      <c r="N5071" s="40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2:14" ht="24.95" customHeight="1" x14ac:dyDescent="0.2"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68"/>
  <mergeCells count="1">
    <mergeCell ref="B2:R2"/>
  </mergeCells>
  <conditionalFormatting sqref="A5:A568">
    <cfRule type="duplicateValues" dxfId="0" priority="187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3" zoomScaleNormal="100" workbookViewId="0">
      <selection activeCell="N11" sqref="N11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1" t="s">
        <v>75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116</v>
      </c>
      <c r="K4" s="1" t="s">
        <v>117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1441|1440005|2|2024|201182000169|3008|4126</v>
      </c>
      <c r="B5" s="50" t="str">
        <f t="shared" ref="B5:B68" si="1">C5&amp;"|"&amp;D5&amp;"|"&amp;E5&amp;"|"&amp;F5&amp;"|"&amp;M5</f>
        <v>1441|1440005|2|2024|216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9</v>
      </c>
      <c r="L5" s="39">
        <v>45552</v>
      </c>
      <c r="M5" s="37">
        <v>216</v>
      </c>
      <c r="N5" s="71">
        <f>O5+P5</f>
        <v>4126</v>
      </c>
      <c r="O5" s="40">
        <v>4126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1441|1440005|5|2024|58069360000120|4006|6716,43</v>
      </c>
      <c r="B6" s="50" t="str">
        <f t="shared" si="1"/>
        <v>1441|1440005|5|2024|219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121</v>
      </c>
      <c r="I6" s="37">
        <v>4006</v>
      </c>
      <c r="J6" s="37" t="s">
        <v>285</v>
      </c>
      <c r="K6" s="37">
        <v>9</v>
      </c>
      <c r="L6" s="39">
        <v>45552</v>
      </c>
      <c r="M6" s="37">
        <v>219</v>
      </c>
      <c r="N6" s="71">
        <f t="shared" ref="N6:N69" si="2">O6+P6</f>
        <v>6716.43</v>
      </c>
      <c r="O6" s="40">
        <v>6394.04</v>
      </c>
      <c r="P6" s="40">
        <v>322.39</v>
      </c>
      <c r="Q6" s="34">
        <v>0</v>
      </c>
    </row>
    <row r="7" spans="1:17" ht="24.95" customHeight="1" x14ac:dyDescent="0.2">
      <c r="A7" s="50" t="str">
        <f t="shared" si="0"/>
        <v>1441|1440005|25|2024|26759927000101|3017|5597</v>
      </c>
      <c r="B7" s="50" t="str">
        <f t="shared" si="1"/>
        <v>1441|1440005|25|2024|226</v>
      </c>
      <c r="C7" s="37">
        <v>1441</v>
      </c>
      <c r="D7" s="37">
        <v>1440005</v>
      </c>
      <c r="E7" s="37">
        <v>25</v>
      </c>
      <c r="F7" s="37">
        <v>2024</v>
      </c>
      <c r="G7" s="37">
        <v>26759927000101</v>
      </c>
      <c r="H7" s="38" t="s">
        <v>122</v>
      </c>
      <c r="I7" s="37">
        <v>3017</v>
      </c>
      <c r="J7" s="37" t="s">
        <v>45</v>
      </c>
      <c r="K7" s="37">
        <v>9</v>
      </c>
      <c r="L7" s="39">
        <v>45565</v>
      </c>
      <c r="M7" s="37">
        <v>226</v>
      </c>
      <c r="N7" s="71">
        <f t="shared" si="2"/>
        <v>5597</v>
      </c>
      <c r="O7" s="40">
        <v>5597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1441|1440005|55|2024|13743953000191|3008|984,5</v>
      </c>
      <c r="B8" s="50" t="str">
        <f t="shared" si="1"/>
        <v>1441|1440005|55|2024|222</v>
      </c>
      <c r="C8" s="37">
        <v>1441</v>
      </c>
      <c r="D8" s="37">
        <v>1440005</v>
      </c>
      <c r="E8" s="37">
        <v>55</v>
      </c>
      <c r="F8" s="37">
        <v>2024</v>
      </c>
      <c r="G8" s="37">
        <v>13743953000191</v>
      </c>
      <c r="H8" s="38" t="s">
        <v>124</v>
      </c>
      <c r="I8" s="37">
        <v>3008</v>
      </c>
      <c r="J8" s="37" t="s">
        <v>45</v>
      </c>
      <c r="K8" s="37">
        <v>9</v>
      </c>
      <c r="L8" s="39">
        <v>45553</v>
      </c>
      <c r="M8" s="37">
        <v>222</v>
      </c>
      <c r="N8" s="71">
        <f t="shared" si="2"/>
        <v>984.5</v>
      </c>
      <c r="O8" s="40">
        <v>984.5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1441|1440005|63|2024|7266248000148|3005|6339,37</v>
      </c>
      <c r="B9" s="50" t="str">
        <f t="shared" si="1"/>
        <v>1441|1440005|63|2024|224</v>
      </c>
      <c r="C9" s="37">
        <v>1441</v>
      </c>
      <c r="D9" s="37">
        <v>1440005</v>
      </c>
      <c r="E9" s="37">
        <v>63</v>
      </c>
      <c r="F9" s="37">
        <v>2024</v>
      </c>
      <c r="G9" s="37">
        <v>7266248000148</v>
      </c>
      <c r="H9" s="38" t="s">
        <v>125</v>
      </c>
      <c r="I9" s="37">
        <v>3005</v>
      </c>
      <c r="J9" s="37" t="s">
        <v>45</v>
      </c>
      <c r="K9" s="37">
        <v>9</v>
      </c>
      <c r="L9" s="39">
        <v>45555</v>
      </c>
      <c r="M9" s="37">
        <v>224</v>
      </c>
      <c r="N9" s="71">
        <f t="shared" si="2"/>
        <v>6339.37</v>
      </c>
      <c r="O9" s="40">
        <v>6263.3</v>
      </c>
      <c r="P9" s="40">
        <v>76.069999999999993</v>
      </c>
      <c r="Q9" s="34">
        <v>0</v>
      </c>
    </row>
    <row r="10" spans="1:17" ht="24.95" customHeight="1" x14ac:dyDescent="0.2">
      <c r="A10" s="50" t="str">
        <f t="shared" si="0"/>
        <v>1441|1440005|70|2024|20161464000197|3003|75</v>
      </c>
      <c r="B10" s="50" t="str">
        <f t="shared" si="1"/>
        <v>1441|1440005|70|2024|225</v>
      </c>
      <c r="C10" s="37">
        <v>1441</v>
      </c>
      <c r="D10" s="37">
        <v>1440005</v>
      </c>
      <c r="E10" s="37">
        <v>70</v>
      </c>
      <c r="F10" s="37">
        <v>2024</v>
      </c>
      <c r="G10" s="37">
        <v>20161464000197</v>
      </c>
      <c r="H10" s="38" t="s">
        <v>127</v>
      </c>
      <c r="I10" s="37">
        <v>3003</v>
      </c>
      <c r="J10" s="37" t="s">
        <v>45</v>
      </c>
      <c r="K10" s="37">
        <v>9</v>
      </c>
      <c r="L10" s="39">
        <v>45558</v>
      </c>
      <c r="M10" s="37">
        <v>225</v>
      </c>
      <c r="N10" s="71">
        <f t="shared" si="2"/>
        <v>75</v>
      </c>
      <c r="O10" s="40">
        <v>74.099999999999994</v>
      </c>
      <c r="P10" s="40">
        <v>0.9</v>
      </c>
      <c r="Q10" s="34">
        <v>0</v>
      </c>
    </row>
    <row r="11" spans="1:17" ht="24.95" customHeight="1" x14ac:dyDescent="0.2">
      <c r="A11" s="50" t="str">
        <f t="shared" si="0"/>
        <v>1441|1440005|78|2024|26759927000101|3017|27370</v>
      </c>
      <c r="B11" s="50" t="str">
        <f t="shared" si="1"/>
        <v>1441|1440005|78|2024|221</v>
      </c>
      <c r="C11" s="37">
        <v>1441</v>
      </c>
      <c r="D11" s="37">
        <v>1440005</v>
      </c>
      <c r="E11" s="37">
        <v>78</v>
      </c>
      <c r="F11" s="37">
        <v>2024</v>
      </c>
      <c r="G11" s="37">
        <v>26759927000101</v>
      </c>
      <c r="H11" s="38" t="s">
        <v>122</v>
      </c>
      <c r="I11" s="37">
        <v>3017</v>
      </c>
      <c r="J11" s="37" t="s">
        <v>45</v>
      </c>
      <c r="K11" s="37">
        <v>9</v>
      </c>
      <c r="L11" s="39">
        <v>45552</v>
      </c>
      <c r="M11" s="37">
        <v>221</v>
      </c>
      <c r="N11" s="71">
        <f t="shared" si="2"/>
        <v>27370</v>
      </c>
      <c r="O11" s="40">
        <v>27370</v>
      </c>
      <c r="P11" s="40">
        <v>0</v>
      </c>
      <c r="Q11" s="34">
        <v>0</v>
      </c>
    </row>
    <row r="12" spans="1:17" ht="24.95" customHeight="1" x14ac:dyDescent="0.2">
      <c r="A12" s="50" t="str">
        <f t="shared" si="0"/>
        <v>1441|1440005|78|2024|26759927000101|3017|76020</v>
      </c>
      <c r="B12" s="50" t="str">
        <f t="shared" si="1"/>
        <v>1441|1440005|78|2024|223</v>
      </c>
      <c r="C12" s="37">
        <v>1441</v>
      </c>
      <c r="D12" s="37">
        <v>1440005</v>
      </c>
      <c r="E12" s="37">
        <v>78</v>
      </c>
      <c r="F12" s="37">
        <v>2024</v>
      </c>
      <c r="G12" s="37">
        <v>26759927000101</v>
      </c>
      <c r="H12" s="38" t="s">
        <v>122</v>
      </c>
      <c r="I12" s="37">
        <v>3017</v>
      </c>
      <c r="J12" s="37" t="s">
        <v>45</v>
      </c>
      <c r="K12" s="37">
        <v>9</v>
      </c>
      <c r="L12" s="39">
        <v>45555</v>
      </c>
      <c r="M12" s="37">
        <v>223</v>
      </c>
      <c r="N12" s="71">
        <f t="shared" si="2"/>
        <v>76020</v>
      </c>
      <c r="O12" s="40">
        <v>76020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1441|1440005|81|2024|17138140000123|3008|24000</v>
      </c>
      <c r="B13" s="50" t="str">
        <f t="shared" si="1"/>
        <v>1441|1440005|81|2024|220</v>
      </c>
      <c r="C13" s="37">
        <v>1441</v>
      </c>
      <c r="D13" s="37">
        <v>1440005</v>
      </c>
      <c r="E13" s="37">
        <v>81</v>
      </c>
      <c r="F13" s="37">
        <v>2024</v>
      </c>
      <c r="G13" s="37">
        <v>17138140000123</v>
      </c>
      <c r="H13" s="38" t="s">
        <v>129</v>
      </c>
      <c r="I13" s="37">
        <v>3008</v>
      </c>
      <c r="J13" s="37" t="s">
        <v>45</v>
      </c>
      <c r="K13" s="37">
        <v>9</v>
      </c>
      <c r="L13" s="39">
        <v>45552</v>
      </c>
      <c r="M13" s="37">
        <v>220</v>
      </c>
      <c r="N13" s="71">
        <f t="shared" si="2"/>
        <v>24000</v>
      </c>
      <c r="O13" s="40">
        <v>23712</v>
      </c>
      <c r="P13" s="40">
        <v>288</v>
      </c>
      <c r="Q13" s="34">
        <v>0</v>
      </c>
    </row>
    <row r="14" spans="1:17" ht="24.95" customHeight="1" x14ac:dyDescent="0.2">
      <c r="A14" s="50" t="str">
        <f t="shared" si="0"/>
        <v>1441|1440005|85|2024|71402192000100|5212|17714</v>
      </c>
      <c r="B14" s="50" t="str">
        <f t="shared" si="1"/>
        <v>1441|1440005|85|2024|215</v>
      </c>
      <c r="C14" s="37">
        <v>1441</v>
      </c>
      <c r="D14" s="37">
        <v>1440005</v>
      </c>
      <c r="E14" s="37">
        <v>85</v>
      </c>
      <c r="F14" s="37">
        <v>2024</v>
      </c>
      <c r="G14" s="37">
        <v>71402192000100</v>
      </c>
      <c r="H14" s="38" t="s">
        <v>130</v>
      </c>
      <c r="I14" s="37">
        <v>5212</v>
      </c>
      <c r="J14" s="37" t="s">
        <v>286</v>
      </c>
      <c r="K14" s="37">
        <v>9</v>
      </c>
      <c r="L14" s="39">
        <v>45540</v>
      </c>
      <c r="M14" s="37">
        <v>215</v>
      </c>
      <c r="N14" s="71">
        <f t="shared" si="2"/>
        <v>17714</v>
      </c>
      <c r="O14" s="40">
        <v>17714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1441|1440005|89|2024|17263096000183|5225|7938,21</v>
      </c>
      <c r="B15" s="50" t="str">
        <f t="shared" si="1"/>
        <v>1441|1440005|89|2024|218</v>
      </c>
      <c r="C15" s="37">
        <v>1441</v>
      </c>
      <c r="D15" s="37">
        <v>1440005</v>
      </c>
      <c r="E15" s="37">
        <v>89</v>
      </c>
      <c r="F15" s="37">
        <v>2024</v>
      </c>
      <c r="G15" s="37">
        <v>17263096000183</v>
      </c>
      <c r="H15" s="38" t="s">
        <v>131</v>
      </c>
      <c r="I15" s="37">
        <v>5225</v>
      </c>
      <c r="J15" s="37" t="s">
        <v>286</v>
      </c>
      <c r="K15" s="37">
        <v>9</v>
      </c>
      <c r="L15" s="39">
        <v>45552</v>
      </c>
      <c r="M15" s="37">
        <v>218</v>
      </c>
      <c r="N15" s="71">
        <f t="shared" si="2"/>
        <v>7938.21</v>
      </c>
      <c r="O15" s="40">
        <v>7842.95</v>
      </c>
      <c r="P15" s="40">
        <v>95.26</v>
      </c>
      <c r="Q15" s="34">
        <v>0</v>
      </c>
    </row>
    <row r="16" spans="1:17" ht="24.95" customHeight="1" x14ac:dyDescent="0.2">
      <c r="A16" s="50" t="str">
        <f t="shared" si="0"/>
        <v>1441|1440005|90|2024|17263096000183|3022|3322,74</v>
      </c>
      <c r="B16" s="50" t="str">
        <f t="shared" si="1"/>
        <v>1441|1440005|90|2024|217</v>
      </c>
      <c r="C16" s="37">
        <v>1441</v>
      </c>
      <c r="D16" s="37">
        <v>1440005</v>
      </c>
      <c r="E16" s="37">
        <v>90</v>
      </c>
      <c r="F16" s="37">
        <v>2024</v>
      </c>
      <c r="G16" s="37">
        <v>17263096000183</v>
      </c>
      <c r="H16" s="38" t="s">
        <v>131</v>
      </c>
      <c r="I16" s="37">
        <v>3022</v>
      </c>
      <c r="J16" s="37" t="s">
        <v>45</v>
      </c>
      <c r="K16" s="37">
        <v>9</v>
      </c>
      <c r="L16" s="39">
        <v>45552</v>
      </c>
      <c r="M16" s="37">
        <v>217</v>
      </c>
      <c r="N16" s="71">
        <f t="shared" si="2"/>
        <v>3322.74</v>
      </c>
      <c r="O16" s="40">
        <v>3282.87</v>
      </c>
      <c r="P16" s="40">
        <v>39.869999999999997</v>
      </c>
      <c r="Q16" s="34">
        <v>0</v>
      </c>
    </row>
    <row r="17" spans="1:17" ht="24.95" customHeight="1" x14ac:dyDescent="0.2">
      <c r="A17" s="50" t="str">
        <f t="shared" si="0"/>
        <v>1441|1440006|0|0|18715383000140|0|156,31</v>
      </c>
      <c r="B17" s="50" t="str">
        <f t="shared" si="1"/>
        <v>1441|1440006|0|0|74</v>
      </c>
      <c r="C17" s="37">
        <v>1441</v>
      </c>
      <c r="D17" s="37">
        <v>1440006</v>
      </c>
      <c r="E17" s="37">
        <v>0</v>
      </c>
      <c r="F17" s="37">
        <v>0</v>
      </c>
      <c r="G17" s="37">
        <v>18715383000140</v>
      </c>
      <c r="H17" s="38" t="s">
        <v>104</v>
      </c>
      <c r="I17" s="37">
        <v>0</v>
      </c>
      <c r="J17" s="37" t="s">
        <v>287</v>
      </c>
      <c r="K17" s="37">
        <v>9</v>
      </c>
      <c r="L17" s="39">
        <v>45539</v>
      </c>
      <c r="M17" s="37">
        <v>74</v>
      </c>
      <c r="N17" s="71">
        <f t="shared" si="2"/>
        <v>156.31</v>
      </c>
      <c r="O17" s="40">
        <v>156.31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1441|1440006|0|0|18715383000140|0|80,4</v>
      </c>
      <c r="B18" s="50" t="str">
        <f t="shared" si="1"/>
        <v>1441|1440006|0|0|81</v>
      </c>
      <c r="C18" s="37">
        <v>1441</v>
      </c>
      <c r="D18" s="37">
        <v>1440006</v>
      </c>
      <c r="E18" s="37">
        <v>0</v>
      </c>
      <c r="F18" s="37">
        <v>0</v>
      </c>
      <c r="G18" s="37">
        <v>18715383000140</v>
      </c>
      <c r="H18" s="38" t="s">
        <v>104</v>
      </c>
      <c r="I18" s="37">
        <v>0</v>
      </c>
      <c r="J18" s="37" t="s">
        <v>287</v>
      </c>
      <c r="K18" s="37">
        <v>9</v>
      </c>
      <c r="L18" s="39">
        <v>45555</v>
      </c>
      <c r="M18" s="37">
        <v>81</v>
      </c>
      <c r="N18" s="71">
        <f t="shared" si="2"/>
        <v>80.400000000000006</v>
      </c>
      <c r="O18" s="40">
        <v>80.400000000000006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1441|1440006|2|2024|1017250000105|3304|4344,33</v>
      </c>
      <c r="B19" s="50" t="str">
        <f t="shared" si="1"/>
        <v>1441|1440006|2|2024|78</v>
      </c>
      <c r="C19" s="37">
        <v>1441</v>
      </c>
      <c r="D19" s="37">
        <v>1440006</v>
      </c>
      <c r="E19" s="37">
        <v>2</v>
      </c>
      <c r="F19" s="37">
        <v>2024</v>
      </c>
      <c r="G19" s="37">
        <v>1017250000105</v>
      </c>
      <c r="H19" s="38" t="s">
        <v>133</v>
      </c>
      <c r="I19" s="37">
        <v>3304</v>
      </c>
      <c r="J19" s="37" t="s">
        <v>288</v>
      </c>
      <c r="K19" s="37">
        <v>9</v>
      </c>
      <c r="L19" s="39">
        <v>45553</v>
      </c>
      <c r="M19" s="37">
        <v>78</v>
      </c>
      <c r="N19" s="71">
        <f t="shared" si="2"/>
        <v>4344.33</v>
      </c>
      <c r="O19" s="40">
        <v>4242.41</v>
      </c>
      <c r="P19" s="40">
        <v>101.92</v>
      </c>
      <c r="Q19" s="34">
        <v>0</v>
      </c>
    </row>
    <row r="20" spans="1:17" ht="24.95" customHeight="1" x14ac:dyDescent="0.2">
      <c r="A20" s="50" t="str">
        <f t="shared" si="0"/>
        <v>1441|1440006|35|2024|36593318000170|3948|3919,6</v>
      </c>
      <c r="B20" s="50" t="str">
        <f t="shared" si="1"/>
        <v>1441|1440006|35|2024|80</v>
      </c>
      <c r="C20" s="37">
        <v>1441</v>
      </c>
      <c r="D20" s="37">
        <v>1440006</v>
      </c>
      <c r="E20" s="37">
        <v>35</v>
      </c>
      <c r="F20" s="37">
        <v>2024</v>
      </c>
      <c r="G20" s="37">
        <v>36593318000170</v>
      </c>
      <c r="H20" s="38" t="s">
        <v>135</v>
      </c>
      <c r="I20" s="37">
        <v>3948</v>
      </c>
      <c r="J20" s="37" t="s">
        <v>289</v>
      </c>
      <c r="K20" s="37">
        <v>9</v>
      </c>
      <c r="L20" s="39">
        <v>45555</v>
      </c>
      <c r="M20" s="37">
        <v>80</v>
      </c>
      <c r="N20" s="71">
        <f t="shared" si="2"/>
        <v>3919.6</v>
      </c>
      <c r="O20" s="40">
        <v>3919.6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1441|1440006|41|2024|30375048000145|3948|5602,45</v>
      </c>
      <c r="B21" s="50" t="str">
        <f t="shared" si="1"/>
        <v>1441|1440006|41|2024|77</v>
      </c>
      <c r="C21" s="37">
        <v>1441</v>
      </c>
      <c r="D21" s="37">
        <v>1440006</v>
      </c>
      <c r="E21" s="37">
        <v>41</v>
      </c>
      <c r="F21" s="37">
        <v>2024</v>
      </c>
      <c r="G21" s="37">
        <v>30375048000145</v>
      </c>
      <c r="H21" s="38" t="s">
        <v>136</v>
      </c>
      <c r="I21" s="37">
        <v>3948</v>
      </c>
      <c r="J21" s="37" t="s">
        <v>289</v>
      </c>
      <c r="K21" s="37">
        <v>9</v>
      </c>
      <c r="L21" s="39">
        <v>45546</v>
      </c>
      <c r="M21" s="37">
        <v>77</v>
      </c>
      <c r="N21" s="71">
        <f t="shared" si="2"/>
        <v>5602.45</v>
      </c>
      <c r="O21" s="40">
        <v>5602.45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1441|1440006|42|2024|34116345000127|3948|5446,14</v>
      </c>
      <c r="B22" s="50" t="str">
        <f t="shared" si="1"/>
        <v>1441|1440006|42|2024|73</v>
      </c>
      <c r="C22" s="37">
        <v>1441</v>
      </c>
      <c r="D22" s="37">
        <v>1440006</v>
      </c>
      <c r="E22" s="37">
        <v>42</v>
      </c>
      <c r="F22" s="37">
        <v>2024</v>
      </c>
      <c r="G22" s="37">
        <v>34116345000127</v>
      </c>
      <c r="H22" s="38" t="s">
        <v>137</v>
      </c>
      <c r="I22" s="37">
        <v>3948</v>
      </c>
      <c r="J22" s="37" t="s">
        <v>289</v>
      </c>
      <c r="K22" s="37">
        <v>9</v>
      </c>
      <c r="L22" s="39">
        <v>45539</v>
      </c>
      <c r="M22" s="37">
        <v>73</v>
      </c>
      <c r="N22" s="71">
        <f t="shared" si="2"/>
        <v>5446.14</v>
      </c>
      <c r="O22" s="40">
        <v>5446.14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1441|1440006|58|2024|9710172476|3302|159</v>
      </c>
      <c r="B23" s="50" t="str">
        <f t="shared" si="1"/>
        <v>1441|1440006|58|2024|79</v>
      </c>
      <c r="C23" s="37">
        <v>1441</v>
      </c>
      <c r="D23" s="37">
        <v>1440006</v>
      </c>
      <c r="E23" s="37">
        <v>58</v>
      </c>
      <c r="F23" s="37">
        <v>2024</v>
      </c>
      <c r="G23" s="37">
        <v>9710172476</v>
      </c>
      <c r="H23" s="38" t="s">
        <v>290</v>
      </c>
      <c r="I23" s="37">
        <v>3302</v>
      </c>
      <c r="J23" s="37" t="s">
        <v>288</v>
      </c>
      <c r="K23" s="37">
        <v>9</v>
      </c>
      <c r="L23" s="39">
        <v>45554</v>
      </c>
      <c r="M23" s="37">
        <v>79</v>
      </c>
      <c r="N23" s="71">
        <f t="shared" si="2"/>
        <v>159</v>
      </c>
      <c r="O23" s="40">
        <v>159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1441|1440006|63|2024|27297719803|3302|30,12</v>
      </c>
      <c r="B24" s="50" t="str">
        <f t="shared" si="1"/>
        <v>1441|1440006|63|2024|83</v>
      </c>
      <c r="C24" s="37">
        <v>1441</v>
      </c>
      <c r="D24" s="37">
        <v>1440006</v>
      </c>
      <c r="E24" s="37">
        <v>63</v>
      </c>
      <c r="F24" s="37">
        <v>2024</v>
      </c>
      <c r="G24" s="37">
        <v>27297719803</v>
      </c>
      <c r="H24" s="38" t="s">
        <v>291</v>
      </c>
      <c r="I24" s="37">
        <v>3302</v>
      </c>
      <c r="J24" s="37" t="s">
        <v>288</v>
      </c>
      <c r="K24" s="37">
        <v>9</v>
      </c>
      <c r="L24" s="39">
        <v>45560</v>
      </c>
      <c r="M24" s="37">
        <v>83</v>
      </c>
      <c r="N24" s="71">
        <f t="shared" si="2"/>
        <v>30.12</v>
      </c>
      <c r="O24" s="40">
        <v>30.12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1441|1440006|73|2024|4502068667|3301|161,53</v>
      </c>
      <c r="B25" s="50" t="str">
        <f t="shared" si="1"/>
        <v>1441|1440006|73|2024|86</v>
      </c>
      <c r="C25" s="37">
        <v>1441</v>
      </c>
      <c r="D25" s="37">
        <v>1440006</v>
      </c>
      <c r="E25" s="37">
        <v>73</v>
      </c>
      <c r="F25" s="37">
        <v>2024</v>
      </c>
      <c r="G25" s="37">
        <v>4502068667</v>
      </c>
      <c r="H25" s="38" t="s">
        <v>292</v>
      </c>
      <c r="I25" s="37">
        <v>3301</v>
      </c>
      <c r="J25" s="37" t="s">
        <v>288</v>
      </c>
      <c r="K25" s="37">
        <v>10</v>
      </c>
      <c r="L25" s="39">
        <v>45567</v>
      </c>
      <c r="M25" s="37">
        <v>86</v>
      </c>
      <c r="N25" s="71">
        <f t="shared" si="2"/>
        <v>161.53</v>
      </c>
      <c r="O25" s="40">
        <v>161.53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1441|1440011|0|0|16784720000125|0|210,35</v>
      </c>
      <c r="B26" s="50" t="str">
        <f t="shared" si="1"/>
        <v>1441|1440011|0|0|5448</v>
      </c>
      <c r="C26" s="37">
        <v>1441</v>
      </c>
      <c r="D26" s="37">
        <v>1440011</v>
      </c>
      <c r="E26" s="37">
        <v>0</v>
      </c>
      <c r="F26" s="37">
        <v>0</v>
      </c>
      <c r="G26" s="37">
        <v>16784720000125</v>
      </c>
      <c r="H26" s="38" t="s">
        <v>293</v>
      </c>
      <c r="I26" s="37">
        <v>0</v>
      </c>
      <c r="J26" s="37" t="s">
        <v>287</v>
      </c>
      <c r="K26" s="37">
        <v>9</v>
      </c>
      <c r="L26" s="39">
        <v>45544</v>
      </c>
      <c r="M26" s="37">
        <v>5448</v>
      </c>
      <c r="N26" s="71">
        <f t="shared" si="2"/>
        <v>210.35</v>
      </c>
      <c r="O26" s="40">
        <v>210.35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1441|1440011|0|0|16829640000149|0|443,86</v>
      </c>
      <c r="B27" s="50" t="str">
        <f t="shared" si="1"/>
        <v>1441|1440011|0|0|5682</v>
      </c>
      <c r="C27" s="37">
        <v>1441</v>
      </c>
      <c r="D27" s="37">
        <v>1440011</v>
      </c>
      <c r="E27" s="37">
        <v>0</v>
      </c>
      <c r="F27" s="37">
        <v>0</v>
      </c>
      <c r="G27" s="37">
        <v>16829640000149</v>
      </c>
      <c r="H27" s="38" t="s">
        <v>294</v>
      </c>
      <c r="I27" s="37">
        <v>0</v>
      </c>
      <c r="J27" s="37" t="s">
        <v>287</v>
      </c>
      <c r="K27" s="37">
        <v>9</v>
      </c>
      <c r="L27" s="39">
        <v>45552</v>
      </c>
      <c r="M27" s="37">
        <v>5682</v>
      </c>
      <c r="N27" s="71">
        <f t="shared" si="2"/>
        <v>443.86</v>
      </c>
      <c r="O27" s="40">
        <v>443.86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1441|1440011|0|0|16829640000149|0|111,54</v>
      </c>
      <c r="B28" s="50" t="str">
        <f t="shared" si="1"/>
        <v>1441|1440011|0|0|5797</v>
      </c>
      <c r="C28" s="37">
        <v>1441</v>
      </c>
      <c r="D28" s="37">
        <v>1440011</v>
      </c>
      <c r="E28" s="37">
        <v>0</v>
      </c>
      <c r="F28" s="37">
        <v>0</v>
      </c>
      <c r="G28" s="37">
        <v>16829640000149</v>
      </c>
      <c r="H28" s="38" t="s">
        <v>294</v>
      </c>
      <c r="I28" s="37">
        <v>0</v>
      </c>
      <c r="J28" s="37" t="s">
        <v>287</v>
      </c>
      <c r="K28" s="37">
        <v>9</v>
      </c>
      <c r="L28" s="39">
        <v>45553</v>
      </c>
      <c r="M28" s="37">
        <v>5797</v>
      </c>
      <c r="N28" s="71">
        <f t="shared" si="2"/>
        <v>111.54</v>
      </c>
      <c r="O28" s="40">
        <v>111.54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1441|1440011|0|0|16928483000129|0|195,57</v>
      </c>
      <c r="B29" s="50" t="str">
        <f t="shared" si="1"/>
        <v>1441|1440011|0|0|5471</v>
      </c>
      <c r="C29" s="37">
        <v>1441</v>
      </c>
      <c r="D29" s="37">
        <v>1440011</v>
      </c>
      <c r="E29" s="37">
        <v>0</v>
      </c>
      <c r="F29" s="37">
        <v>0</v>
      </c>
      <c r="G29" s="37">
        <v>16928483000129</v>
      </c>
      <c r="H29" s="38" t="s">
        <v>295</v>
      </c>
      <c r="I29" s="37">
        <v>0</v>
      </c>
      <c r="J29" s="37" t="s">
        <v>287</v>
      </c>
      <c r="K29" s="37">
        <v>9</v>
      </c>
      <c r="L29" s="39">
        <v>45545</v>
      </c>
      <c r="M29" s="37">
        <v>5471</v>
      </c>
      <c r="N29" s="71">
        <f t="shared" si="2"/>
        <v>195.57</v>
      </c>
      <c r="O29" s="40">
        <v>195.57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1441|1440011|0|0|17095043000109|0|609,63</v>
      </c>
      <c r="B30" s="50" t="str">
        <f t="shared" si="1"/>
        <v>1441|1440011|0|0|5357</v>
      </c>
      <c r="C30" s="37">
        <v>1441</v>
      </c>
      <c r="D30" s="37">
        <v>1440011</v>
      </c>
      <c r="E30" s="37">
        <v>0</v>
      </c>
      <c r="F30" s="37">
        <v>0</v>
      </c>
      <c r="G30" s="37">
        <v>17095043000109</v>
      </c>
      <c r="H30" s="38" t="s">
        <v>296</v>
      </c>
      <c r="I30" s="37">
        <v>0</v>
      </c>
      <c r="J30" s="37" t="s">
        <v>287</v>
      </c>
      <c r="K30" s="37">
        <v>9</v>
      </c>
      <c r="L30" s="39">
        <v>45540</v>
      </c>
      <c r="M30" s="37">
        <v>5357</v>
      </c>
      <c r="N30" s="71">
        <f t="shared" si="2"/>
        <v>609.63</v>
      </c>
      <c r="O30" s="40">
        <v>609.63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1441|1440011|0|0|17095043000109|0|197,85</v>
      </c>
      <c r="B31" s="50" t="str">
        <f t="shared" si="1"/>
        <v>1441|1440011|0|0|5687</v>
      </c>
      <c r="C31" s="37">
        <v>1441</v>
      </c>
      <c r="D31" s="37">
        <v>1440011</v>
      </c>
      <c r="E31" s="37">
        <v>0</v>
      </c>
      <c r="F31" s="37">
        <v>0</v>
      </c>
      <c r="G31" s="37">
        <v>17095043000109</v>
      </c>
      <c r="H31" s="38" t="s">
        <v>296</v>
      </c>
      <c r="I31" s="37">
        <v>0</v>
      </c>
      <c r="J31" s="37" t="s">
        <v>287</v>
      </c>
      <c r="K31" s="37">
        <v>9</v>
      </c>
      <c r="L31" s="39">
        <v>45552</v>
      </c>
      <c r="M31" s="37">
        <v>5687</v>
      </c>
      <c r="N31" s="71">
        <f t="shared" si="2"/>
        <v>197.85</v>
      </c>
      <c r="O31" s="40">
        <v>197.85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1441|1440011|0|0|17695024000105|0|455,95</v>
      </c>
      <c r="B32" s="50" t="str">
        <f t="shared" si="1"/>
        <v>1441|1440011|0|0|5636</v>
      </c>
      <c r="C32" s="37">
        <v>1441</v>
      </c>
      <c r="D32" s="37">
        <v>1440011</v>
      </c>
      <c r="E32" s="37">
        <v>0</v>
      </c>
      <c r="F32" s="37">
        <v>0</v>
      </c>
      <c r="G32" s="37">
        <v>17695024000105</v>
      </c>
      <c r="H32" s="38" t="s">
        <v>297</v>
      </c>
      <c r="I32" s="37">
        <v>0</v>
      </c>
      <c r="J32" s="37" t="s">
        <v>287</v>
      </c>
      <c r="K32" s="37">
        <v>9</v>
      </c>
      <c r="L32" s="39">
        <v>45552</v>
      </c>
      <c r="M32" s="37">
        <v>5636</v>
      </c>
      <c r="N32" s="71">
        <f t="shared" si="2"/>
        <v>455.95</v>
      </c>
      <c r="O32" s="40">
        <v>455.95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1441|1440011|0|0|17702499000181|0|23,94</v>
      </c>
      <c r="B33" s="50" t="str">
        <f t="shared" si="1"/>
        <v>1441|1440011|0|0|5362</v>
      </c>
      <c r="C33" s="37">
        <v>1441</v>
      </c>
      <c r="D33" s="37">
        <v>1440011</v>
      </c>
      <c r="E33" s="37">
        <v>0</v>
      </c>
      <c r="F33" s="37">
        <v>0</v>
      </c>
      <c r="G33" s="37">
        <v>17702499000181</v>
      </c>
      <c r="H33" s="38" t="s">
        <v>298</v>
      </c>
      <c r="I33" s="37">
        <v>0</v>
      </c>
      <c r="J33" s="37" t="s">
        <v>287</v>
      </c>
      <c r="K33" s="37">
        <v>9</v>
      </c>
      <c r="L33" s="39">
        <v>45540</v>
      </c>
      <c r="M33" s="37">
        <v>5362</v>
      </c>
      <c r="N33" s="71">
        <f t="shared" si="2"/>
        <v>23.94</v>
      </c>
      <c r="O33" s="40">
        <v>23.94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1441|1440011|0|0|17702499000181|0|513,27</v>
      </c>
      <c r="B34" s="50" t="str">
        <f t="shared" si="1"/>
        <v>1441|1440011|0|0|5363</v>
      </c>
      <c r="C34" s="37">
        <v>1441</v>
      </c>
      <c r="D34" s="37">
        <v>1440011</v>
      </c>
      <c r="E34" s="37">
        <v>0</v>
      </c>
      <c r="F34" s="37">
        <v>0</v>
      </c>
      <c r="G34" s="37">
        <v>17702499000181</v>
      </c>
      <c r="H34" s="38" t="s">
        <v>298</v>
      </c>
      <c r="I34" s="37">
        <v>0</v>
      </c>
      <c r="J34" s="37" t="s">
        <v>287</v>
      </c>
      <c r="K34" s="37">
        <v>9</v>
      </c>
      <c r="L34" s="39">
        <v>45540</v>
      </c>
      <c r="M34" s="37">
        <v>5363</v>
      </c>
      <c r="N34" s="71">
        <f t="shared" si="2"/>
        <v>513.27</v>
      </c>
      <c r="O34" s="40">
        <v>513.27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1441|1440011|0|0|17702499000181|0|192,24</v>
      </c>
      <c r="B35" s="50" t="str">
        <f t="shared" si="1"/>
        <v>1441|1440011|0|0|5364</v>
      </c>
      <c r="C35" s="37">
        <v>1441</v>
      </c>
      <c r="D35" s="37">
        <v>1440011</v>
      </c>
      <c r="E35" s="37">
        <v>0</v>
      </c>
      <c r="F35" s="37">
        <v>0</v>
      </c>
      <c r="G35" s="37">
        <v>17702499000181</v>
      </c>
      <c r="H35" s="38" t="s">
        <v>298</v>
      </c>
      <c r="I35" s="37">
        <v>0</v>
      </c>
      <c r="J35" s="37" t="s">
        <v>287</v>
      </c>
      <c r="K35" s="37">
        <v>9</v>
      </c>
      <c r="L35" s="39">
        <v>45540</v>
      </c>
      <c r="M35" s="37">
        <v>5364</v>
      </c>
      <c r="N35" s="71">
        <f t="shared" si="2"/>
        <v>192.24</v>
      </c>
      <c r="O35" s="40">
        <v>192.24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1441|1440011|0|0|17702499000181|0|48,02</v>
      </c>
      <c r="B36" s="50" t="str">
        <f t="shared" si="1"/>
        <v>1441|1440011|0|0|5365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298</v>
      </c>
      <c r="I36" s="37">
        <v>0</v>
      </c>
      <c r="J36" s="37" t="s">
        <v>287</v>
      </c>
      <c r="K36" s="37">
        <v>9</v>
      </c>
      <c r="L36" s="39">
        <v>45540</v>
      </c>
      <c r="M36" s="37">
        <v>5365</v>
      </c>
      <c r="N36" s="71">
        <f t="shared" si="2"/>
        <v>48.02</v>
      </c>
      <c r="O36" s="40">
        <v>48.02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1441|1440011|0|0|17702499000181|0|285,22</v>
      </c>
      <c r="B37" s="50" t="str">
        <f t="shared" si="1"/>
        <v>1441|1440011|0|0|5688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298</v>
      </c>
      <c r="I37" s="37">
        <v>0</v>
      </c>
      <c r="J37" s="37" t="s">
        <v>287</v>
      </c>
      <c r="K37" s="37">
        <v>9</v>
      </c>
      <c r="L37" s="39">
        <v>45552</v>
      </c>
      <c r="M37" s="37">
        <v>5688</v>
      </c>
      <c r="N37" s="71">
        <f t="shared" si="2"/>
        <v>285.22000000000003</v>
      </c>
      <c r="O37" s="40">
        <v>285.22000000000003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1441|1440011|0|0|17709197000135|0|99,18</v>
      </c>
      <c r="B38" s="50" t="str">
        <f t="shared" si="1"/>
        <v>1441|1440011|0|0|5355</v>
      </c>
      <c r="C38" s="37">
        <v>1441</v>
      </c>
      <c r="D38" s="37">
        <v>1440011</v>
      </c>
      <c r="E38" s="37">
        <v>0</v>
      </c>
      <c r="F38" s="37">
        <v>0</v>
      </c>
      <c r="G38" s="37">
        <v>17709197000135</v>
      </c>
      <c r="H38" s="38" t="s">
        <v>299</v>
      </c>
      <c r="I38" s="37">
        <v>0</v>
      </c>
      <c r="J38" s="37" t="s">
        <v>287</v>
      </c>
      <c r="K38" s="37">
        <v>9</v>
      </c>
      <c r="L38" s="39">
        <v>45540</v>
      </c>
      <c r="M38" s="37">
        <v>5355</v>
      </c>
      <c r="N38" s="71">
        <f t="shared" si="2"/>
        <v>99.18</v>
      </c>
      <c r="O38" s="40">
        <v>99.18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1441|1440011|0|0|17709197000135|0|9,31</v>
      </c>
      <c r="B39" s="50" t="str">
        <f t="shared" si="1"/>
        <v>1441|1440011|0|0|5356</v>
      </c>
      <c r="C39" s="37">
        <v>1441</v>
      </c>
      <c r="D39" s="37">
        <v>1440011</v>
      </c>
      <c r="E39" s="37">
        <v>0</v>
      </c>
      <c r="F39" s="37">
        <v>0</v>
      </c>
      <c r="G39" s="37">
        <v>17709197000135</v>
      </c>
      <c r="H39" s="38" t="s">
        <v>299</v>
      </c>
      <c r="I39" s="37">
        <v>0</v>
      </c>
      <c r="J39" s="37" t="s">
        <v>287</v>
      </c>
      <c r="K39" s="37">
        <v>9</v>
      </c>
      <c r="L39" s="39">
        <v>45540</v>
      </c>
      <c r="M39" s="37">
        <v>5356</v>
      </c>
      <c r="N39" s="71">
        <f t="shared" si="2"/>
        <v>9.31</v>
      </c>
      <c r="O39" s="40">
        <v>9.31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1441|1440011|0|0|17733643000147|0|192,07</v>
      </c>
      <c r="B40" s="50" t="str">
        <f t="shared" si="1"/>
        <v>1441|1440011|0|0|5404</v>
      </c>
      <c r="C40" s="37">
        <v>1441</v>
      </c>
      <c r="D40" s="37">
        <v>1440011</v>
      </c>
      <c r="E40" s="37">
        <v>0</v>
      </c>
      <c r="F40" s="37">
        <v>0</v>
      </c>
      <c r="G40" s="37">
        <v>17733643000147</v>
      </c>
      <c r="H40" s="38" t="s">
        <v>300</v>
      </c>
      <c r="I40" s="37">
        <v>0</v>
      </c>
      <c r="J40" s="37" t="s">
        <v>287</v>
      </c>
      <c r="K40" s="37">
        <v>9</v>
      </c>
      <c r="L40" s="39">
        <v>45541</v>
      </c>
      <c r="M40" s="37">
        <v>5404</v>
      </c>
      <c r="N40" s="71">
        <f t="shared" si="2"/>
        <v>192.07</v>
      </c>
      <c r="O40" s="40">
        <v>192.07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1441|1440011|0|0|17747924000159|0|84,09</v>
      </c>
      <c r="B41" s="50" t="str">
        <f t="shared" si="1"/>
        <v>1441|1440011|0|0|5397</v>
      </c>
      <c r="C41" s="37">
        <v>1441</v>
      </c>
      <c r="D41" s="37">
        <v>1440011</v>
      </c>
      <c r="E41" s="37">
        <v>0</v>
      </c>
      <c r="F41" s="37">
        <v>0</v>
      </c>
      <c r="G41" s="37">
        <v>17747924000159</v>
      </c>
      <c r="H41" s="38" t="s">
        <v>301</v>
      </c>
      <c r="I41" s="37">
        <v>0</v>
      </c>
      <c r="J41" s="37" t="s">
        <v>287</v>
      </c>
      <c r="K41" s="37">
        <v>9</v>
      </c>
      <c r="L41" s="39">
        <v>45540</v>
      </c>
      <c r="M41" s="37">
        <v>5397</v>
      </c>
      <c r="N41" s="71">
        <f t="shared" si="2"/>
        <v>84.09</v>
      </c>
      <c r="O41" s="40">
        <v>84.09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1441|1440011|0|0|17749896000109|0|317,21</v>
      </c>
      <c r="B42" s="50" t="str">
        <f t="shared" si="1"/>
        <v>1441|1440011|0|0|5398</v>
      </c>
      <c r="C42" s="37">
        <v>1441</v>
      </c>
      <c r="D42" s="37">
        <v>1440011</v>
      </c>
      <c r="E42" s="37">
        <v>0</v>
      </c>
      <c r="F42" s="37">
        <v>0</v>
      </c>
      <c r="G42" s="37">
        <v>17749896000109</v>
      </c>
      <c r="H42" s="38" t="s">
        <v>302</v>
      </c>
      <c r="I42" s="37">
        <v>0</v>
      </c>
      <c r="J42" s="37" t="s">
        <v>287</v>
      </c>
      <c r="K42" s="37">
        <v>9</v>
      </c>
      <c r="L42" s="39">
        <v>45540</v>
      </c>
      <c r="M42" s="37">
        <v>5398</v>
      </c>
      <c r="N42" s="71">
        <f t="shared" si="2"/>
        <v>317.20999999999998</v>
      </c>
      <c r="O42" s="40">
        <v>317.20999999999998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1441|1440011|0|0|17749912000163|0|341,86</v>
      </c>
      <c r="B43" s="50" t="str">
        <f t="shared" si="1"/>
        <v>1441|1440011|0|0|5469</v>
      </c>
      <c r="C43" s="37">
        <v>1441</v>
      </c>
      <c r="D43" s="37">
        <v>1440011</v>
      </c>
      <c r="E43" s="37">
        <v>0</v>
      </c>
      <c r="F43" s="37">
        <v>0</v>
      </c>
      <c r="G43" s="37">
        <v>17749912000163</v>
      </c>
      <c r="H43" s="38" t="s">
        <v>303</v>
      </c>
      <c r="I43" s="37">
        <v>0</v>
      </c>
      <c r="J43" s="37" t="s">
        <v>287</v>
      </c>
      <c r="K43" s="37">
        <v>9</v>
      </c>
      <c r="L43" s="39">
        <v>45545</v>
      </c>
      <c r="M43" s="37">
        <v>5469</v>
      </c>
      <c r="N43" s="71">
        <f t="shared" si="2"/>
        <v>341.86</v>
      </c>
      <c r="O43" s="40">
        <v>341.86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1441|1440011|0|0|17754136000190|0|192,24</v>
      </c>
      <c r="B44" s="50" t="str">
        <f t="shared" si="1"/>
        <v>1441|1440011|0|0|5368</v>
      </c>
      <c r="C44" s="37">
        <v>1441</v>
      </c>
      <c r="D44" s="37">
        <v>1440011</v>
      </c>
      <c r="E44" s="37">
        <v>0</v>
      </c>
      <c r="F44" s="37">
        <v>0</v>
      </c>
      <c r="G44" s="37">
        <v>17754136000190</v>
      </c>
      <c r="H44" s="38" t="s">
        <v>304</v>
      </c>
      <c r="I44" s="37">
        <v>0</v>
      </c>
      <c r="J44" s="37" t="s">
        <v>287</v>
      </c>
      <c r="K44" s="37">
        <v>9</v>
      </c>
      <c r="L44" s="39">
        <v>45540</v>
      </c>
      <c r="M44" s="37">
        <v>5368</v>
      </c>
      <c r="N44" s="71">
        <f t="shared" si="2"/>
        <v>192.24</v>
      </c>
      <c r="O44" s="40">
        <v>192.24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1441|1440011|0|0|17754136000190|0|24,01</v>
      </c>
      <c r="B45" s="50" t="str">
        <f t="shared" si="1"/>
        <v>1441|1440011|0|0|5369</v>
      </c>
      <c r="C45" s="37">
        <v>1441</v>
      </c>
      <c r="D45" s="37">
        <v>1440011</v>
      </c>
      <c r="E45" s="37">
        <v>0</v>
      </c>
      <c r="F45" s="37">
        <v>0</v>
      </c>
      <c r="G45" s="37">
        <v>17754136000190</v>
      </c>
      <c r="H45" s="38" t="s">
        <v>304</v>
      </c>
      <c r="I45" s="37">
        <v>0</v>
      </c>
      <c r="J45" s="37" t="s">
        <v>287</v>
      </c>
      <c r="K45" s="37">
        <v>9</v>
      </c>
      <c r="L45" s="39">
        <v>45540</v>
      </c>
      <c r="M45" s="37">
        <v>5369</v>
      </c>
      <c r="N45" s="71">
        <f t="shared" si="2"/>
        <v>24.01</v>
      </c>
      <c r="O45" s="40">
        <v>24.01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1441|1440011|0|0|17754136000190|0|23,94</v>
      </c>
      <c r="B46" s="50" t="str">
        <f t="shared" si="1"/>
        <v>1441|1440011|0|0|5370</v>
      </c>
      <c r="C46" s="37">
        <v>1441</v>
      </c>
      <c r="D46" s="37">
        <v>1440011</v>
      </c>
      <c r="E46" s="37">
        <v>0</v>
      </c>
      <c r="F46" s="37">
        <v>0</v>
      </c>
      <c r="G46" s="37">
        <v>17754136000190</v>
      </c>
      <c r="H46" s="38" t="s">
        <v>304</v>
      </c>
      <c r="I46" s="37">
        <v>0</v>
      </c>
      <c r="J46" s="37" t="s">
        <v>287</v>
      </c>
      <c r="K46" s="37">
        <v>9</v>
      </c>
      <c r="L46" s="39">
        <v>45540</v>
      </c>
      <c r="M46" s="37">
        <v>5370</v>
      </c>
      <c r="N46" s="71">
        <f t="shared" si="2"/>
        <v>23.94</v>
      </c>
      <c r="O46" s="40">
        <v>23.94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1441|1440011|0|0|17754136000190|0|256,64</v>
      </c>
      <c r="B47" s="50" t="str">
        <f t="shared" si="1"/>
        <v>1441|1440011|0|0|5371</v>
      </c>
      <c r="C47" s="37">
        <v>1441</v>
      </c>
      <c r="D47" s="37">
        <v>1440011</v>
      </c>
      <c r="E47" s="37">
        <v>0</v>
      </c>
      <c r="F47" s="37">
        <v>0</v>
      </c>
      <c r="G47" s="37">
        <v>17754136000190</v>
      </c>
      <c r="H47" s="38" t="s">
        <v>304</v>
      </c>
      <c r="I47" s="37">
        <v>0</v>
      </c>
      <c r="J47" s="37" t="s">
        <v>287</v>
      </c>
      <c r="K47" s="37">
        <v>9</v>
      </c>
      <c r="L47" s="39">
        <v>45540</v>
      </c>
      <c r="M47" s="37">
        <v>5371</v>
      </c>
      <c r="N47" s="71">
        <f t="shared" si="2"/>
        <v>256.64</v>
      </c>
      <c r="O47" s="40">
        <v>256.64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1441|1440011|0|0|17894049000138|0|164,58</v>
      </c>
      <c r="B48" s="50" t="str">
        <f t="shared" si="1"/>
        <v>1441|1440011|0|0|5635</v>
      </c>
      <c r="C48" s="37">
        <v>1441</v>
      </c>
      <c r="D48" s="37">
        <v>1440011</v>
      </c>
      <c r="E48" s="37">
        <v>0</v>
      </c>
      <c r="F48" s="37">
        <v>0</v>
      </c>
      <c r="G48" s="37">
        <v>17894049000138</v>
      </c>
      <c r="H48" s="38" t="s">
        <v>305</v>
      </c>
      <c r="I48" s="37">
        <v>0</v>
      </c>
      <c r="J48" s="37" t="s">
        <v>287</v>
      </c>
      <c r="K48" s="37">
        <v>9</v>
      </c>
      <c r="L48" s="39">
        <v>45552</v>
      </c>
      <c r="M48" s="37">
        <v>5635</v>
      </c>
      <c r="N48" s="71">
        <f t="shared" si="2"/>
        <v>164.58</v>
      </c>
      <c r="O48" s="40">
        <v>164.58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1441|1440011|0|0|17894072000122|0|291,37</v>
      </c>
      <c r="B49" s="50" t="str">
        <f t="shared" si="1"/>
        <v>1441|1440011|0|0|5375</v>
      </c>
      <c r="C49" s="37">
        <v>1441</v>
      </c>
      <c r="D49" s="37">
        <v>1440011</v>
      </c>
      <c r="E49" s="37">
        <v>0</v>
      </c>
      <c r="F49" s="37">
        <v>0</v>
      </c>
      <c r="G49" s="37">
        <v>17894072000122</v>
      </c>
      <c r="H49" s="38" t="s">
        <v>306</v>
      </c>
      <c r="I49" s="37">
        <v>0</v>
      </c>
      <c r="J49" s="37" t="s">
        <v>287</v>
      </c>
      <c r="K49" s="37">
        <v>9</v>
      </c>
      <c r="L49" s="39">
        <v>45540</v>
      </c>
      <c r="M49" s="37">
        <v>5375</v>
      </c>
      <c r="N49" s="71">
        <f t="shared" si="2"/>
        <v>291.37</v>
      </c>
      <c r="O49" s="40">
        <v>291.37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1441|1440011|0|0|17900473000148|0|192,07</v>
      </c>
      <c r="B50" s="50" t="str">
        <f t="shared" si="1"/>
        <v>1441|1440011|0|0|5451</v>
      </c>
      <c r="C50" s="37">
        <v>1441</v>
      </c>
      <c r="D50" s="37">
        <v>1440011</v>
      </c>
      <c r="E50" s="37">
        <v>0</v>
      </c>
      <c r="F50" s="37">
        <v>0</v>
      </c>
      <c r="G50" s="37">
        <v>17900473000148</v>
      </c>
      <c r="H50" s="38" t="s">
        <v>307</v>
      </c>
      <c r="I50" s="37">
        <v>0</v>
      </c>
      <c r="J50" s="37" t="s">
        <v>287</v>
      </c>
      <c r="K50" s="37">
        <v>9</v>
      </c>
      <c r="L50" s="39">
        <v>45544</v>
      </c>
      <c r="M50" s="37">
        <v>5451</v>
      </c>
      <c r="N50" s="71">
        <f t="shared" si="2"/>
        <v>192.07</v>
      </c>
      <c r="O50" s="40">
        <v>192.07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1441|1440011|0|0|17935396000161|0|192,07</v>
      </c>
      <c r="B51" s="50" t="str">
        <f t="shared" si="1"/>
        <v>1441|1440011|0|0|5359</v>
      </c>
      <c r="C51" s="37">
        <v>1441</v>
      </c>
      <c r="D51" s="37">
        <v>1440011</v>
      </c>
      <c r="E51" s="37">
        <v>0</v>
      </c>
      <c r="F51" s="37">
        <v>0</v>
      </c>
      <c r="G51" s="37">
        <v>17935396000161</v>
      </c>
      <c r="H51" s="38" t="s">
        <v>308</v>
      </c>
      <c r="I51" s="37">
        <v>0</v>
      </c>
      <c r="J51" s="37" t="s">
        <v>287</v>
      </c>
      <c r="K51" s="37">
        <v>9</v>
      </c>
      <c r="L51" s="39">
        <v>45540</v>
      </c>
      <c r="M51" s="37">
        <v>5359</v>
      </c>
      <c r="N51" s="71">
        <f t="shared" si="2"/>
        <v>192.07</v>
      </c>
      <c r="O51" s="40">
        <v>192.07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1441|1440011|0|0|17947581000176|0|496,58</v>
      </c>
      <c r="B52" s="50" t="str">
        <f t="shared" si="1"/>
        <v>1441|1440011|0|0|5457</v>
      </c>
      <c r="C52" s="37">
        <v>1441</v>
      </c>
      <c r="D52" s="37">
        <v>1440011</v>
      </c>
      <c r="E52" s="37">
        <v>0</v>
      </c>
      <c r="F52" s="37">
        <v>0</v>
      </c>
      <c r="G52" s="37">
        <v>17947581000176</v>
      </c>
      <c r="H52" s="38" t="s">
        <v>309</v>
      </c>
      <c r="I52" s="37">
        <v>0</v>
      </c>
      <c r="J52" s="37" t="s">
        <v>287</v>
      </c>
      <c r="K52" s="37">
        <v>9</v>
      </c>
      <c r="L52" s="39">
        <v>45544</v>
      </c>
      <c r="M52" s="37">
        <v>5457</v>
      </c>
      <c r="N52" s="71">
        <f t="shared" si="2"/>
        <v>496.58</v>
      </c>
      <c r="O52" s="40">
        <v>496.58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1441|1440011|0|0|17947581000176|0|169,39</v>
      </c>
      <c r="B53" s="50" t="str">
        <f t="shared" si="1"/>
        <v>1441|1440011|0|0|5786</v>
      </c>
      <c r="C53" s="37">
        <v>1441</v>
      </c>
      <c r="D53" s="37">
        <v>1440011</v>
      </c>
      <c r="E53" s="37">
        <v>0</v>
      </c>
      <c r="F53" s="37">
        <v>0</v>
      </c>
      <c r="G53" s="37">
        <v>17947581000176</v>
      </c>
      <c r="H53" s="38" t="s">
        <v>309</v>
      </c>
      <c r="I53" s="37">
        <v>0</v>
      </c>
      <c r="J53" s="37" t="s">
        <v>287</v>
      </c>
      <c r="K53" s="37">
        <v>9</v>
      </c>
      <c r="L53" s="39">
        <v>45553</v>
      </c>
      <c r="M53" s="37">
        <v>5786</v>
      </c>
      <c r="N53" s="71">
        <f t="shared" si="2"/>
        <v>169.39</v>
      </c>
      <c r="O53" s="40">
        <v>169.39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1441|1440011|0|0|17955535000119|0|472,98</v>
      </c>
      <c r="B54" s="50" t="str">
        <f t="shared" si="1"/>
        <v>1441|1440011|0|0|5669</v>
      </c>
      <c r="C54" s="37">
        <v>1441</v>
      </c>
      <c r="D54" s="37">
        <v>1440011</v>
      </c>
      <c r="E54" s="37">
        <v>0</v>
      </c>
      <c r="F54" s="37">
        <v>0</v>
      </c>
      <c r="G54" s="37">
        <v>17955535000119</v>
      </c>
      <c r="H54" s="38" t="s">
        <v>310</v>
      </c>
      <c r="I54" s="37">
        <v>0</v>
      </c>
      <c r="J54" s="37" t="s">
        <v>287</v>
      </c>
      <c r="K54" s="37">
        <v>9</v>
      </c>
      <c r="L54" s="39">
        <v>45552</v>
      </c>
      <c r="M54" s="37">
        <v>5669</v>
      </c>
      <c r="N54" s="71">
        <f t="shared" si="2"/>
        <v>472.98</v>
      </c>
      <c r="O54" s="40">
        <v>472.98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1441|1440011|0|0|18008862000126|0|164,58</v>
      </c>
      <c r="B55" s="50" t="str">
        <f t="shared" si="1"/>
        <v>1441|1440011|0|0|5632</v>
      </c>
      <c r="C55" s="37">
        <v>1441</v>
      </c>
      <c r="D55" s="37">
        <v>1440011</v>
      </c>
      <c r="E55" s="37">
        <v>0</v>
      </c>
      <c r="F55" s="37">
        <v>0</v>
      </c>
      <c r="G55" s="37">
        <v>18008862000126</v>
      </c>
      <c r="H55" s="38" t="s">
        <v>311</v>
      </c>
      <c r="I55" s="37">
        <v>0</v>
      </c>
      <c r="J55" s="37" t="s">
        <v>287</v>
      </c>
      <c r="K55" s="37">
        <v>9</v>
      </c>
      <c r="L55" s="39">
        <v>45552</v>
      </c>
      <c r="M55" s="37">
        <v>5632</v>
      </c>
      <c r="N55" s="71">
        <f t="shared" si="2"/>
        <v>164.58</v>
      </c>
      <c r="O55" s="40">
        <v>164.58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1441|1440011|0|0|18008870000172|0|163,3</v>
      </c>
      <c r="B56" s="50" t="str">
        <f t="shared" si="1"/>
        <v>1441|1440011|0|0|5366</v>
      </c>
      <c r="C56" s="37">
        <v>1441</v>
      </c>
      <c r="D56" s="37">
        <v>1440011</v>
      </c>
      <c r="E56" s="37">
        <v>0</v>
      </c>
      <c r="F56" s="37">
        <v>0</v>
      </c>
      <c r="G56" s="37">
        <v>18008870000172</v>
      </c>
      <c r="H56" s="38" t="s">
        <v>312</v>
      </c>
      <c r="I56" s="37">
        <v>0</v>
      </c>
      <c r="J56" s="37" t="s">
        <v>287</v>
      </c>
      <c r="K56" s="37">
        <v>9</v>
      </c>
      <c r="L56" s="39">
        <v>45540</v>
      </c>
      <c r="M56" s="37">
        <v>5366</v>
      </c>
      <c r="N56" s="71">
        <f t="shared" si="2"/>
        <v>163.30000000000001</v>
      </c>
      <c r="O56" s="40">
        <v>163.30000000000001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1441|1440011|0|0|18017392000167|0|540,32</v>
      </c>
      <c r="B57" s="50" t="str">
        <f t="shared" si="1"/>
        <v>1441|1440011|0|0|5381</v>
      </c>
      <c r="C57" s="37">
        <v>1441</v>
      </c>
      <c r="D57" s="37">
        <v>1440011</v>
      </c>
      <c r="E57" s="37">
        <v>0</v>
      </c>
      <c r="F57" s="37">
        <v>0</v>
      </c>
      <c r="G57" s="37">
        <v>18017392000167</v>
      </c>
      <c r="H57" s="38" t="s">
        <v>313</v>
      </c>
      <c r="I57" s="37">
        <v>0</v>
      </c>
      <c r="J57" s="37" t="s">
        <v>287</v>
      </c>
      <c r="K57" s="37">
        <v>9</v>
      </c>
      <c r="L57" s="39">
        <v>45540</v>
      </c>
      <c r="M57" s="37">
        <v>5381</v>
      </c>
      <c r="N57" s="71">
        <f t="shared" si="2"/>
        <v>540.32000000000005</v>
      </c>
      <c r="O57" s="40">
        <v>540.32000000000005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1441|1440011|0|0|18017442000106|0|291,37</v>
      </c>
      <c r="B58" s="50" t="str">
        <f t="shared" si="1"/>
        <v>1441|1440011|0|0|5442</v>
      </c>
      <c r="C58" s="37">
        <v>1441</v>
      </c>
      <c r="D58" s="37">
        <v>1440011</v>
      </c>
      <c r="E58" s="37">
        <v>0</v>
      </c>
      <c r="F58" s="37">
        <v>0</v>
      </c>
      <c r="G58" s="37">
        <v>18017442000106</v>
      </c>
      <c r="H58" s="38" t="s">
        <v>314</v>
      </c>
      <c r="I58" s="37">
        <v>0</v>
      </c>
      <c r="J58" s="37" t="s">
        <v>287</v>
      </c>
      <c r="K58" s="37">
        <v>9</v>
      </c>
      <c r="L58" s="39">
        <v>45544</v>
      </c>
      <c r="M58" s="37">
        <v>5442</v>
      </c>
      <c r="N58" s="71">
        <f t="shared" si="2"/>
        <v>291.37</v>
      </c>
      <c r="O58" s="40">
        <v>291.37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1441|1440011|0|0|18025940000109|0|436,37</v>
      </c>
      <c r="B59" s="50" t="str">
        <f t="shared" si="1"/>
        <v>1441|1440011|0|0|5378</v>
      </c>
      <c r="C59" s="37">
        <v>1441</v>
      </c>
      <c r="D59" s="37">
        <v>1440011</v>
      </c>
      <c r="E59" s="37">
        <v>0</v>
      </c>
      <c r="F59" s="37">
        <v>0</v>
      </c>
      <c r="G59" s="37">
        <v>18025940000109</v>
      </c>
      <c r="H59" s="38" t="s">
        <v>315</v>
      </c>
      <c r="I59" s="37">
        <v>0</v>
      </c>
      <c r="J59" s="37" t="s">
        <v>287</v>
      </c>
      <c r="K59" s="37">
        <v>9</v>
      </c>
      <c r="L59" s="39">
        <v>45540</v>
      </c>
      <c r="M59" s="37">
        <v>5378</v>
      </c>
      <c r="N59" s="71">
        <f t="shared" si="2"/>
        <v>436.37</v>
      </c>
      <c r="O59" s="40">
        <v>436.37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1441|1440011|0|0|18125161000177|0|392,92</v>
      </c>
      <c r="B60" s="50" t="str">
        <f t="shared" si="1"/>
        <v>1441|1440011|0|0|5402</v>
      </c>
      <c r="C60" s="37">
        <v>1441</v>
      </c>
      <c r="D60" s="37">
        <v>1440011</v>
      </c>
      <c r="E60" s="37">
        <v>0</v>
      </c>
      <c r="F60" s="37">
        <v>0</v>
      </c>
      <c r="G60" s="37">
        <v>18125161000177</v>
      </c>
      <c r="H60" s="38" t="s">
        <v>316</v>
      </c>
      <c r="I60" s="37">
        <v>0</v>
      </c>
      <c r="J60" s="37" t="s">
        <v>287</v>
      </c>
      <c r="K60" s="37">
        <v>9</v>
      </c>
      <c r="L60" s="39">
        <v>45541</v>
      </c>
      <c r="M60" s="37">
        <v>5402</v>
      </c>
      <c r="N60" s="71">
        <f t="shared" si="2"/>
        <v>392.92</v>
      </c>
      <c r="O60" s="40">
        <v>392.92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1441|1440011|0|0|18125161000177|0|227,33</v>
      </c>
      <c r="B61" s="50" t="str">
        <f t="shared" si="1"/>
        <v>1441|1440011|0|0|5406</v>
      </c>
      <c r="C61" s="37">
        <v>1441</v>
      </c>
      <c r="D61" s="37">
        <v>1440011</v>
      </c>
      <c r="E61" s="37">
        <v>0</v>
      </c>
      <c r="F61" s="37">
        <v>0</v>
      </c>
      <c r="G61" s="37">
        <v>18125161000177</v>
      </c>
      <c r="H61" s="38" t="s">
        <v>316</v>
      </c>
      <c r="I61" s="37">
        <v>0</v>
      </c>
      <c r="J61" s="37" t="s">
        <v>287</v>
      </c>
      <c r="K61" s="37">
        <v>9</v>
      </c>
      <c r="L61" s="39">
        <v>45541</v>
      </c>
      <c r="M61" s="37">
        <v>5406</v>
      </c>
      <c r="N61" s="71">
        <f t="shared" si="2"/>
        <v>227.33</v>
      </c>
      <c r="O61" s="40">
        <v>227.33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1441|1440011|0|0|18128207000101|0|150,47</v>
      </c>
      <c r="B62" s="50" t="str">
        <f t="shared" si="1"/>
        <v>1441|1440011|0|0|5400</v>
      </c>
      <c r="C62" s="37">
        <v>1441</v>
      </c>
      <c r="D62" s="37">
        <v>1440011</v>
      </c>
      <c r="E62" s="37">
        <v>0</v>
      </c>
      <c r="F62" s="37">
        <v>0</v>
      </c>
      <c r="G62" s="37">
        <v>18128207000101</v>
      </c>
      <c r="H62" s="38" t="s">
        <v>317</v>
      </c>
      <c r="I62" s="37">
        <v>0</v>
      </c>
      <c r="J62" s="37" t="s">
        <v>287</v>
      </c>
      <c r="K62" s="37">
        <v>9</v>
      </c>
      <c r="L62" s="39">
        <v>45541</v>
      </c>
      <c r="M62" s="37">
        <v>5400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1441|1440011|0|0|18128207000101|0|14,11</v>
      </c>
      <c r="B63" s="50" t="str">
        <f t="shared" si="1"/>
        <v>1441|1440011|0|0|5401</v>
      </c>
      <c r="C63" s="37">
        <v>1441</v>
      </c>
      <c r="D63" s="37">
        <v>1440011</v>
      </c>
      <c r="E63" s="37">
        <v>0</v>
      </c>
      <c r="F63" s="37">
        <v>0</v>
      </c>
      <c r="G63" s="37">
        <v>18128207000101</v>
      </c>
      <c r="H63" s="38" t="s">
        <v>317</v>
      </c>
      <c r="I63" s="37">
        <v>0</v>
      </c>
      <c r="J63" s="37" t="s">
        <v>287</v>
      </c>
      <c r="K63" s="37">
        <v>9</v>
      </c>
      <c r="L63" s="39">
        <v>45541</v>
      </c>
      <c r="M63" s="37">
        <v>5401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1441|1440011|0|0|18132449000179|0|814,6</v>
      </c>
      <c r="B64" s="50" t="str">
        <f t="shared" si="1"/>
        <v>1441|1440011|0|0|5671</v>
      </c>
      <c r="C64" s="37">
        <v>1441</v>
      </c>
      <c r="D64" s="37">
        <v>1440011</v>
      </c>
      <c r="E64" s="37">
        <v>0</v>
      </c>
      <c r="F64" s="37">
        <v>0</v>
      </c>
      <c r="G64" s="37">
        <v>18132449000179</v>
      </c>
      <c r="H64" s="38" t="s">
        <v>318</v>
      </c>
      <c r="I64" s="37">
        <v>0</v>
      </c>
      <c r="J64" s="37" t="s">
        <v>287</v>
      </c>
      <c r="K64" s="37">
        <v>9</v>
      </c>
      <c r="L64" s="39">
        <v>45552</v>
      </c>
      <c r="M64" s="37">
        <v>5671</v>
      </c>
      <c r="N64" s="71">
        <f t="shared" si="2"/>
        <v>814.6</v>
      </c>
      <c r="O64" s="40">
        <v>814.6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1441|1440011|0|0|18133306000181|0|164,58</v>
      </c>
      <c r="B65" s="50" t="str">
        <f t="shared" si="1"/>
        <v>1441|1440011|0|0|5638</v>
      </c>
      <c r="C65" s="37">
        <v>1441</v>
      </c>
      <c r="D65" s="37">
        <v>1440011</v>
      </c>
      <c r="E65" s="37">
        <v>0</v>
      </c>
      <c r="F65" s="37">
        <v>0</v>
      </c>
      <c r="G65" s="37">
        <v>18133306000181</v>
      </c>
      <c r="H65" s="38" t="s">
        <v>319</v>
      </c>
      <c r="I65" s="37">
        <v>0</v>
      </c>
      <c r="J65" s="37" t="s">
        <v>287</v>
      </c>
      <c r="K65" s="37">
        <v>9</v>
      </c>
      <c r="L65" s="39">
        <v>45552</v>
      </c>
      <c r="M65" s="37">
        <v>5638</v>
      </c>
      <c r="N65" s="71">
        <f t="shared" si="2"/>
        <v>164.58</v>
      </c>
      <c r="O65" s="40">
        <v>164.58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1441|1440011|0|0|18137927000133|0|164,58</v>
      </c>
      <c r="B66" s="50" t="str">
        <f t="shared" si="1"/>
        <v>1441|1440011|0|0|5675</v>
      </c>
      <c r="C66" s="37">
        <v>1441</v>
      </c>
      <c r="D66" s="37">
        <v>1440011</v>
      </c>
      <c r="E66" s="37">
        <v>0</v>
      </c>
      <c r="F66" s="37">
        <v>0</v>
      </c>
      <c r="G66" s="37">
        <v>18137927000133</v>
      </c>
      <c r="H66" s="38" t="s">
        <v>320</v>
      </c>
      <c r="I66" s="37">
        <v>0</v>
      </c>
      <c r="J66" s="37" t="s">
        <v>287</v>
      </c>
      <c r="K66" s="37">
        <v>9</v>
      </c>
      <c r="L66" s="39">
        <v>45552</v>
      </c>
      <c r="M66" s="37">
        <v>5675</v>
      </c>
      <c r="N66" s="71">
        <f t="shared" si="2"/>
        <v>164.58</v>
      </c>
      <c r="O66" s="40">
        <v>164.58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1441|1440011|0|0|18140756000100|0|107,22</v>
      </c>
      <c r="B67" s="50" t="str">
        <f t="shared" si="1"/>
        <v>1441|1440011|0|0|5630</v>
      </c>
      <c r="C67" s="37">
        <v>1441</v>
      </c>
      <c r="D67" s="37">
        <v>1440011</v>
      </c>
      <c r="E67" s="37">
        <v>0</v>
      </c>
      <c r="F67" s="37">
        <v>0</v>
      </c>
      <c r="G67" s="37">
        <v>18140756000100</v>
      </c>
      <c r="H67" s="38" t="s">
        <v>321</v>
      </c>
      <c r="I67" s="37">
        <v>0</v>
      </c>
      <c r="J67" s="37" t="s">
        <v>287</v>
      </c>
      <c r="K67" s="37">
        <v>9</v>
      </c>
      <c r="L67" s="39">
        <v>45552</v>
      </c>
      <c r="M67" s="37">
        <v>5630</v>
      </c>
      <c r="N67" s="71">
        <f t="shared" si="2"/>
        <v>107.22</v>
      </c>
      <c r="O67" s="40">
        <v>107.22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1441|1440011|0|0|18140756000100|0|154,3</v>
      </c>
      <c r="B68" s="50" t="str">
        <f t="shared" si="1"/>
        <v>1441|1440011|0|0|5631</v>
      </c>
      <c r="C68" s="37">
        <v>1441</v>
      </c>
      <c r="D68" s="37">
        <v>1440011</v>
      </c>
      <c r="E68" s="37">
        <v>0</v>
      </c>
      <c r="F68" s="37">
        <v>0</v>
      </c>
      <c r="G68" s="37">
        <v>18140756000100</v>
      </c>
      <c r="H68" s="38" t="s">
        <v>321</v>
      </c>
      <c r="I68" s="37">
        <v>0</v>
      </c>
      <c r="J68" s="37" t="s">
        <v>287</v>
      </c>
      <c r="K68" s="37">
        <v>9</v>
      </c>
      <c r="L68" s="39">
        <v>45552</v>
      </c>
      <c r="M68" s="37">
        <v>5631</v>
      </c>
      <c r="N68" s="71">
        <f t="shared" si="2"/>
        <v>154.30000000000001</v>
      </c>
      <c r="O68" s="40">
        <v>154.30000000000001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1441|1440011|0|0|18140764000148|0|146,32</v>
      </c>
      <c r="B69" s="50" t="str">
        <f t="shared" ref="B69:B132" si="4">C69&amp;"|"&amp;D69&amp;"|"&amp;E69&amp;"|"&amp;F69&amp;"|"&amp;M69</f>
        <v>1441|1440011|0|0|5405</v>
      </c>
      <c r="C69" s="37">
        <v>1441</v>
      </c>
      <c r="D69" s="37">
        <v>1440011</v>
      </c>
      <c r="E69" s="37">
        <v>0</v>
      </c>
      <c r="F69" s="37">
        <v>0</v>
      </c>
      <c r="G69" s="37">
        <v>18140764000148</v>
      </c>
      <c r="H69" s="38" t="s">
        <v>322</v>
      </c>
      <c r="I69" s="37">
        <v>0</v>
      </c>
      <c r="J69" s="37" t="s">
        <v>287</v>
      </c>
      <c r="K69" s="37">
        <v>9</v>
      </c>
      <c r="L69" s="39">
        <v>45541</v>
      </c>
      <c r="M69" s="37">
        <v>5405</v>
      </c>
      <c r="N69" s="71">
        <f t="shared" si="2"/>
        <v>146.32</v>
      </c>
      <c r="O69" s="40">
        <v>146.32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1441|1440011|0|0|18188219000121|0|321,66</v>
      </c>
      <c r="B70" s="50" t="str">
        <f t="shared" si="4"/>
        <v>1441|1440011|0|0|5566</v>
      </c>
      <c r="C70" s="37">
        <v>1441</v>
      </c>
      <c r="D70" s="37">
        <v>1440011</v>
      </c>
      <c r="E70" s="37">
        <v>0</v>
      </c>
      <c r="F70" s="37">
        <v>0</v>
      </c>
      <c r="G70" s="37">
        <v>18188219000121</v>
      </c>
      <c r="H70" s="38" t="s">
        <v>323</v>
      </c>
      <c r="I70" s="37">
        <v>0</v>
      </c>
      <c r="J70" s="37" t="s">
        <v>287</v>
      </c>
      <c r="K70" s="37">
        <v>9</v>
      </c>
      <c r="L70" s="39">
        <v>45547</v>
      </c>
      <c r="M70" s="37">
        <v>5566</v>
      </c>
      <c r="N70" s="71">
        <f t="shared" ref="N70:N133" si="5">O70+P70</f>
        <v>321.66000000000003</v>
      </c>
      <c r="O70" s="40">
        <v>321.66000000000003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1441|1440011|0|0|18192898000102|0|291,37</v>
      </c>
      <c r="B71" s="50" t="str">
        <f t="shared" si="4"/>
        <v>1441|1440011|0|0|5679</v>
      </c>
      <c r="C71" s="37">
        <v>1441</v>
      </c>
      <c r="D71" s="37">
        <v>1440011</v>
      </c>
      <c r="E71" s="37">
        <v>0</v>
      </c>
      <c r="F71" s="37">
        <v>0</v>
      </c>
      <c r="G71" s="37">
        <v>18192898000102</v>
      </c>
      <c r="H71" s="38" t="s">
        <v>324</v>
      </c>
      <c r="I71" s="37">
        <v>0</v>
      </c>
      <c r="J71" s="37" t="s">
        <v>287</v>
      </c>
      <c r="K71" s="37">
        <v>9</v>
      </c>
      <c r="L71" s="39">
        <v>45552</v>
      </c>
      <c r="M71" s="37">
        <v>5679</v>
      </c>
      <c r="N71" s="71">
        <f t="shared" si="5"/>
        <v>291.37</v>
      </c>
      <c r="O71" s="40">
        <v>291.37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1441|1440011|0|0|18239590000175|0|291,37</v>
      </c>
      <c r="B72" s="50" t="str">
        <f t="shared" si="4"/>
        <v>1441|1440011|0|0|5441</v>
      </c>
      <c r="C72" s="37">
        <v>1441</v>
      </c>
      <c r="D72" s="37">
        <v>1440011</v>
      </c>
      <c r="E72" s="37">
        <v>0</v>
      </c>
      <c r="F72" s="37">
        <v>0</v>
      </c>
      <c r="G72" s="37">
        <v>18239590000175</v>
      </c>
      <c r="H72" s="38" t="s">
        <v>325</v>
      </c>
      <c r="I72" s="37">
        <v>0</v>
      </c>
      <c r="J72" s="37" t="s">
        <v>287</v>
      </c>
      <c r="K72" s="37">
        <v>9</v>
      </c>
      <c r="L72" s="39">
        <v>45544</v>
      </c>
      <c r="M72" s="37">
        <v>5441</v>
      </c>
      <c r="N72" s="71">
        <f t="shared" si="5"/>
        <v>291.37</v>
      </c>
      <c r="O72" s="40">
        <v>291.37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1441|1440011|0|0|18240119000105|0|716,84</v>
      </c>
      <c r="B73" s="50" t="str">
        <f t="shared" si="4"/>
        <v>1441|1440011|0|0|5475</v>
      </c>
      <c r="C73" s="37">
        <v>1441</v>
      </c>
      <c r="D73" s="37">
        <v>1440011</v>
      </c>
      <c r="E73" s="37">
        <v>0</v>
      </c>
      <c r="F73" s="37">
        <v>0</v>
      </c>
      <c r="G73" s="37">
        <v>18240119000105</v>
      </c>
      <c r="H73" s="38" t="s">
        <v>326</v>
      </c>
      <c r="I73" s="37">
        <v>0</v>
      </c>
      <c r="J73" s="37" t="s">
        <v>287</v>
      </c>
      <c r="K73" s="37">
        <v>9</v>
      </c>
      <c r="L73" s="39">
        <v>45545</v>
      </c>
      <c r="M73" s="37">
        <v>5475</v>
      </c>
      <c r="N73" s="71">
        <f t="shared" si="5"/>
        <v>716.84</v>
      </c>
      <c r="O73" s="40">
        <v>716.84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1441|1440011|0|0|18240119000105|0|169,39</v>
      </c>
      <c r="B74" s="50" t="str">
        <f t="shared" si="4"/>
        <v>1441|1440011|0|0|5788</v>
      </c>
      <c r="C74" s="37">
        <v>1441</v>
      </c>
      <c r="D74" s="37">
        <v>1440011</v>
      </c>
      <c r="E74" s="37">
        <v>0</v>
      </c>
      <c r="F74" s="37">
        <v>0</v>
      </c>
      <c r="G74" s="37">
        <v>18240119000105</v>
      </c>
      <c r="H74" s="38" t="s">
        <v>326</v>
      </c>
      <c r="I74" s="37">
        <v>0</v>
      </c>
      <c r="J74" s="37" t="s">
        <v>287</v>
      </c>
      <c r="K74" s="37">
        <v>9</v>
      </c>
      <c r="L74" s="39">
        <v>45553</v>
      </c>
      <c r="M74" s="37">
        <v>5788</v>
      </c>
      <c r="N74" s="71">
        <f t="shared" si="5"/>
        <v>169.39</v>
      </c>
      <c r="O74" s="40">
        <v>169.39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1441|1440011|0|0|18241349000180|0|455,95</v>
      </c>
      <c r="B75" s="50" t="str">
        <f t="shared" si="4"/>
        <v>1441|1440011|0|0|5472</v>
      </c>
      <c r="C75" s="37">
        <v>1441</v>
      </c>
      <c r="D75" s="37">
        <v>1440011</v>
      </c>
      <c r="E75" s="37">
        <v>0</v>
      </c>
      <c r="F75" s="37">
        <v>0</v>
      </c>
      <c r="G75" s="37">
        <v>18241349000180</v>
      </c>
      <c r="H75" s="38" t="s">
        <v>327</v>
      </c>
      <c r="I75" s="37">
        <v>0</v>
      </c>
      <c r="J75" s="37" t="s">
        <v>287</v>
      </c>
      <c r="K75" s="37">
        <v>9</v>
      </c>
      <c r="L75" s="39">
        <v>45545</v>
      </c>
      <c r="M75" s="37">
        <v>5472</v>
      </c>
      <c r="N75" s="71">
        <f t="shared" si="5"/>
        <v>455.95</v>
      </c>
      <c r="O75" s="40">
        <v>455.95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1441|1440011|0|0|18241372000175|0|104,77</v>
      </c>
      <c r="B76" s="50" t="str">
        <f t="shared" si="4"/>
        <v>1441|1440011|0|0|5385</v>
      </c>
      <c r="C76" s="37">
        <v>1441</v>
      </c>
      <c r="D76" s="37">
        <v>1440011</v>
      </c>
      <c r="E76" s="37">
        <v>0</v>
      </c>
      <c r="F76" s="37">
        <v>0</v>
      </c>
      <c r="G76" s="37">
        <v>18241372000175</v>
      </c>
      <c r="H76" s="38" t="s">
        <v>328</v>
      </c>
      <c r="I76" s="37">
        <v>0</v>
      </c>
      <c r="J76" s="37" t="s">
        <v>287</v>
      </c>
      <c r="K76" s="37">
        <v>9</v>
      </c>
      <c r="L76" s="39">
        <v>45540</v>
      </c>
      <c r="M76" s="37">
        <v>5385</v>
      </c>
      <c r="N76" s="71">
        <f t="shared" si="5"/>
        <v>104.77</v>
      </c>
      <c r="O76" s="40">
        <v>104.77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1441|1440011|0|0|18241380000111|0|164,58</v>
      </c>
      <c r="B77" s="50" t="str">
        <f t="shared" si="4"/>
        <v>1441|1440011|0|0|5379</v>
      </c>
      <c r="C77" s="37">
        <v>1441</v>
      </c>
      <c r="D77" s="37">
        <v>1440011</v>
      </c>
      <c r="E77" s="37">
        <v>0</v>
      </c>
      <c r="F77" s="37">
        <v>0</v>
      </c>
      <c r="G77" s="37">
        <v>18241380000111</v>
      </c>
      <c r="H77" s="38" t="s">
        <v>329</v>
      </c>
      <c r="I77" s="37">
        <v>0</v>
      </c>
      <c r="J77" s="37" t="s">
        <v>287</v>
      </c>
      <c r="K77" s="37">
        <v>9</v>
      </c>
      <c r="L77" s="39">
        <v>45540</v>
      </c>
      <c r="M77" s="37">
        <v>5379</v>
      </c>
      <c r="N77" s="71">
        <f t="shared" si="5"/>
        <v>164.58</v>
      </c>
      <c r="O77" s="40">
        <v>164.58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1441|1440011|0|0|18241745000108|0|629,5</v>
      </c>
      <c r="B78" s="50" t="str">
        <f t="shared" si="4"/>
        <v>1441|1440011|0|0|5392</v>
      </c>
      <c r="C78" s="37">
        <v>1441</v>
      </c>
      <c r="D78" s="37">
        <v>1440011</v>
      </c>
      <c r="E78" s="37">
        <v>0</v>
      </c>
      <c r="F78" s="37">
        <v>0</v>
      </c>
      <c r="G78" s="37">
        <v>18241745000108</v>
      </c>
      <c r="H78" s="38" t="s">
        <v>330</v>
      </c>
      <c r="I78" s="37">
        <v>0</v>
      </c>
      <c r="J78" s="37" t="s">
        <v>287</v>
      </c>
      <c r="K78" s="37">
        <v>9</v>
      </c>
      <c r="L78" s="39">
        <v>45540</v>
      </c>
      <c r="M78" s="37">
        <v>5392</v>
      </c>
      <c r="N78" s="71">
        <f t="shared" si="5"/>
        <v>629.5</v>
      </c>
      <c r="O78" s="40">
        <v>629.5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1441|1440011|0|0|18241745000108|0|168,53</v>
      </c>
      <c r="B79" s="50" t="str">
        <f t="shared" si="4"/>
        <v>1441|1440011|0|0|5693</v>
      </c>
      <c r="C79" s="37">
        <v>1441</v>
      </c>
      <c r="D79" s="37">
        <v>1440011</v>
      </c>
      <c r="E79" s="37">
        <v>0</v>
      </c>
      <c r="F79" s="37">
        <v>0</v>
      </c>
      <c r="G79" s="37">
        <v>18241745000108</v>
      </c>
      <c r="H79" s="38" t="s">
        <v>330</v>
      </c>
      <c r="I79" s="37">
        <v>0</v>
      </c>
      <c r="J79" s="37" t="s">
        <v>287</v>
      </c>
      <c r="K79" s="37">
        <v>9</v>
      </c>
      <c r="L79" s="39">
        <v>45552</v>
      </c>
      <c r="M79" s="37">
        <v>5693</v>
      </c>
      <c r="N79" s="71">
        <f t="shared" si="5"/>
        <v>168.53</v>
      </c>
      <c r="O79" s="40">
        <v>168.53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1441|1440011|0|0|18243220000101|0|312,96</v>
      </c>
      <c r="B80" s="50" t="str">
        <f t="shared" si="4"/>
        <v>1441|1440011|0|0|5629</v>
      </c>
      <c r="C80" s="37">
        <v>1441</v>
      </c>
      <c r="D80" s="37">
        <v>1440011</v>
      </c>
      <c r="E80" s="37">
        <v>0</v>
      </c>
      <c r="F80" s="37">
        <v>0</v>
      </c>
      <c r="G80" s="37">
        <v>18243220000101</v>
      </c>
      <c r="H80" s="38" t="s">
        <v>331</v>
      </c>
      <c r="I80" s="37">
        <v>0</v>
      </c>
      <c r="J80" s="37" t="s">
        <v>287</v>
      </c>
      <c r="K80" s="37">
        <v>9</v>
      </c>
      <c r="L80" s="39">
        <v>45552</v>
      </c>
      <c r="M80" s="37">
        <v>5629</v>
      </c>
      <c r="N80" s="71">
        <f t="shared" si="5"/>
        <v>312.95999999999998</v>
      </c>
      <c r="O80" s="40">
        <v>312.95999999999998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1441|1440011|0|0|18244376000107|0|487,18</v>
      </c>
      <c r="B81" s="50" t="str">
        <f t="shared" si="4"/>
        <v>1441|1440011|0|0|5650</v>
      </c>
      <c r="C81" s="37">
        <v>1441</v>
      </c>
      <c r="D81" s="37">
        <v>1440011</v>
      </c>
      <c r="E81" s="37">
        <v>0</v>
      </c>
      <c r="F81" s="37">
        <v>0</v>
      </c>
      <c r="G81" s="37">
        <v>18244376000107</v>
      </c>
      <c r="H81" s="38" t="s">
        <v>332</v>
      </c>
      <c r="I81" s="37">
        <v>0</v>
      </c>
      <c r="J81" s="37" t="s">
        <v>287</v>
      </c>
      <c r="K81" s="37">
        <v>9</v>
      </c>
      <c r="L81" s="39">
        <v>45552</v>
      </c>
      <c r="M81" s="37">
        <v>5650</v>
      </c>
      <c r="N81" s="71">
        <f t="shared" si="5"/>
        <v>487.18</v>
      </c>
      <c r="O81" s="40">
        <v>487.18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1441|1440011|0|0|18245167000188|0|241,44</v>
      </c>
      <c r="B82" s="50" t="str">
        <f t="shared" si="4"/>
        <v>1441|1440011|0|0|5673</v>
      </c>
      <c r="C82" s="37">
        <v>1441</v>
      </c>
      <c r="D82" s="37">
        <v>1440011</v>
      </c>
      <c r="E82" s="37">
        <v>0</v>
      </c>
      <c r="F82" s="37">
        <v>0</v>
      </c>
      <c r="G82" s="37">
        <v>18245167000188</v>
      </c>
      <c r="H82" s="38" t="s">
        <v>333</v>
      </c>
      <c r="I82" s="37">
        <v>0</v>
      </c>
      <c r="J82" s="37" t="s">
        <v>287</v>
      </c>
      <c r="K82" s="37">
        <v>9</v>
      </c>
      <c r="L82" s="39">
        <v>45552</v>
      </c>
      <c r="M82" s="37">
        <v>5673</v>
      </c>
      <c r="N82" s="71">
        <f t="shared" si="5"/>
        <v>241.44</v>
      </c>
      <c r="O82" s="40">
        <v>241.44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1441|1440011|0|0|18291351000164|0|746,48</v>
      </c>
      <c r="B83" s="50" t="str">
        <f t="shared" si="4"/>
        <v>1441|1440011|0|0|5637</v>
      </c>
      <c r="C83" s="37">
        <v>1441</v>
      </c>
      <c r="D83" s="37">
        <v>1440011</v>
      </c>
      <c r="E83" s="37">
        <v>0</v>
      </c>
      <c r="F83" s="37">
        <v>0</v>
      </c>
      <c r="G83" s="37">
        <v>18291351000164</v>
      </c>
      <c r="H83" s="38" t="s">
        <v>334</v>
      </c>
      <c r="I83" s="37">
        <v>0</v>
      </c>
      <c r="J83" s="37" t="s">
        <v>287</v>
      </c>
      <c r="K83" s="37">
        <v>9</v>
      </c>
      <c r="L83" s="39">
        <v>45552</v>
      </c>
      <c r="M83" s="37">
        <v>5637</v>
      </c>
      <c r="N83" s="71">
        <f t="shared" si="5"/>
        <v>746.48</v>
      </c>
      <c r="O83" s="40">
        <v>746.48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1441|1440011|0|0|18291351000164|0|111,4</v>
      </c>
      <c r="B84" s="50" t="str">
        <f t="shared" si="4"/>
        <v>1441|1440011|0|0|5800</v>
      </c>
      <c r="C84" s="37">
        <v>1441</v>
      </c>
      <c r="D84" s="37">
        <v>1440011</v>
      </c>
      <c r="E84" s="37">
        <v>0</v>
      </c>
      <c r="F84" s="37">
        <v>0</v>
      </c>
      <c r="G84" s="37">
        <v>18291351000164</v>
      </c>
      <c r="H84" s="38" t="s">
        <v>334</v>
      </c>
      <c r="I84" s="37">
        <v>0</v>
      </c>
      <c r="J84" s="37" t="s">
        <v>287</v>
      </c>
      <c r="K84" s="37">
        <v>9</v>
      </c>
      <c r="L84" s="39">
        <v>45553</v>
      </c>
      <c r="M84" s="37">
        <v>5800</v>
      </c>
      <c r="N84" s="71">
        <f t="shared" si="5"/>
        <v>111.4</v>
      </c>
      <c r="O84" s="40">
        <v>111.4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1441|1440011|0|0|18291377000102|0|108,49</v>
      </c>
      <c r="B85" s="50" t="str">
        <f t="shared" si="4"/>
        <v>1441|1440011|0|0|5677</v>
      </c>
      <c r="C85" s="37">
        <v>1441</v>
      </c>
      <c r="D85" s="37">
        <v>1440011</v>
      </c>
      <c r="E85" s="37">
        <v>0</v>
      </c>
      <c r="F85" s="37">
        <v>0</v>
      </c>
      <c r="G85" s="37">
        <v>18291377000102</v>
      </c>
      <c r="H85" s="38" t="s">
        <v>335</v>
      </c>
      <c r="I85" s="37">
        <v>0</v>
      </c>
      <c r="J85" s="37" t="s">
        <v>287</v>
      </c>
      <c r="K85" s="37">
        <v>9</v>
      </c>
      <c r="L85" s="39">
        <v>45552</v>
      </c>
      <c r="M85" s="37">
        <v>5677</v>
      </c>
      <c r="N85" s="71">
        <f t="shared" si="5"/>
        <v>108.49</v>
      </c>
      <c r="O85" s="40">
        <v>108.49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1441|1440011|0|0|18295303000144|0|0</v>
      </c>
      <c r="B86" s="50" t="str">
        <f t="shared" si="4"/>
        <v>1441|1440011|0|0|5455</v>
      </c>
      <c r="C86" s="37">
        <v>1441</v>
      </c>
      <c r="D86" s="37">
        <v>1440011</v>
      </c>
      <c r="E86" s="37">
        <v>0</v>
      </c>
      <c r="F86" s="37">
        <v>0</v>
      </c>
      <c r="G86" s="37">
        <v>18295303000144</v>
      </c>
      <c r="H86" s="38" t="s">
        <v>336</v>
      </c>
      <c r="I86" s="37">
        <v>0</v>
      </c>
      <c r="J86" s="37" t="s">
        <v>287</v>
      </c>
      <c r="K86" s="37">
        <v>9</v>
      </c>
      <c r="L86" s="39">
        <v>45544</v>
      </c>
      <c r="M86" s="37">
        <v>5455</v>
      </c>
      <c r="N86" s="71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1441|1440011|0|0|18295303000144|0|291,37</v>
      </c>
      <c r="B87" s="50" t="str">
        <f t="shared" si="4"/>
        <v>1441|1440011|0|0|5456</v>
      </c>
      <c r="C87" s="37">
        <v>1441</v>
      </c>
      <c r="D87" s="37">
        <v>1440011</v>
      </c>
      <c r="E87" s="37">
        <v>0</v>
      </c>
      <c r="F87" s="37">
        <v>0</v>
      </c>
      <c r="G87" s="37">
        <v>18295303000144</v>
      </c>
      <c r="H87" s="38" t="s">
        <v>336</v>
      </c>
      <c r="I87" s="37">
        <v>0</v>
      </c>
      <c r="J87" s="37" t="s">
        <v>287</v>
      </c>
      <c r="K87" s="37">
        <v>9</v>
      </c>
      <c r="L87" s="39">
        <v>45544</v>
      </c>
      <c r="M87" s="37">
        <v>5456</v>
      </c>
      <c r="N87" s="71">
        <f t="shared" si="5"/>
        <v>291.37</v>
      </c>
      <c r="O87" s="40">
        <v>291.37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1441|1440011|0|0|18299446000124|0|285,72</v>
      </c>
      <c r="B88" s="50" t="str">
        <f t="shared" si="4"/>
        <v>1441|1440011|0|0|5403</v>
      </c>
      <c r="C88" s="37">
        <v>1441</v>
      </c>
      <c r="D88" s="37">
        <v>1440011</v>
      </c>
      <c r="E88" s="37">
        <v>0</v>
      </c>
      <c r="F88" s="37">
        <v>0</v>
      </c>
      <c r="G88" s="37">
        <v>18299446000124</v>
      </c>
      <c r="H88" s="38" t="s">
        <v>337</v>
      </c>
      <c r="I88" s="37">
        <v>0</v>
      </c>
      <c r="J88" s="37" t="s">
        <v>287</v>
      </c>
      <c r="K88" s="37">
        <v>9</v>
      </c>
      <c r="L88" s="39">
        <v>45541</v>
      </c>
      <c r="M88" s="37">
        <v>5403</v>
      </c>
      <c r="N88" s="71">
        <f t="shared" si="5"/>
        <v>285.72000000000003</v>
      </c>
      <c r="O88" s="40">
        <v>285.72000000000003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1441|1440011|0|0|18299446000124|0|168,67</v>
      </c>
      <c r="B89" s="50" t="str">
        <f t="shared" si="4"/>
        <v>1441|1440011|0|0|5691</v>
      </c>
      <c r="C89" s="37">
        <v>1441</v>
      </c>
      <c r="D89" s="37">
        <v>1440011</v>
      </c>
      <c r="E89" s="37">
        <v>0</v>
      </c>
      <c r="F89" s="37">
        <v>0</v>
      </c>
      <c r="G89" s="37">
        <v>18299446000124</v>
      </c>
      <c r="H89" s="38" t="s">
        <v>337</v>
      </c>
      <c r="I89" s="37">
        <v>0</v>
      </c>
      <c r="J89" s="37" t="s">
        <v>287</v>
      </c>
      <c r="K89" s="37">
        <v>9</v>
      </c>
      <c r="L89" s="39">
        <v>45552</v>
      </c>
      <c r="M89" s="37">
        <v>5691</v>
      </c>
      <c r="N89" s="71">
        <f t="shared" si="5"/>
        <v>168.67</v>
      </c>
      <c r="O89" s="40">
        <v>168.67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1441|1440011|0|0|18301002000186|0|163,94</v>
      </c>
      <c r="B90" s="50" t="str">
        <f t="shared" si="4"/>
        <v>1441|1440011|0|0|5358</v>
      </c>
      <c r="C90" s="37">
        <v>1441</v>
      </c>
      <c r="D90" s="37">
        <v>1440011</v>
      </c>
      <c r="E90" s="37">
        <v>0</v>
      </c>
      <c r="F90" s="37">
        <v>0</v>
      </c>
      <c r="G90" s="37">
        <v>18301002000186</v>
      </c>
      <c r="H90" s="38" t="s">
        <v>338</v>
      </c>
      <c r="I90" s="37">
        <v>0</v>
      </c>
      <c r="J90" s="37" t="s">
        <v>287</v>
      </c>
      <c r="K90" s="37">
        <v>9</v>
      </c>
      <c r="L90" s="39">
        <v>45540</v>
      </c>
      <c r="M90" s="37">
        <v>5358</v>
      </c>
      <c r="N90" s="71">
        <f t="shared" si="5"/>
        <v>163.94</v>
      </c>
      <c r="O90" s="40">
        <v>163.94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1441|1440011|0|0|18301036000170|0|164,58</v>
      </c>
      <c r="B91" s="50" t="str">
        <f t="shared" si="4"/>
        <v>1441|1440011|0|0|5651</v>
      </c>
      <c r="C91" s="37">
        <v>1441</v>
      </c>
      <c r="D91" s="37">
        <v>1440011</v>
      </c>
      <c r="E91" s="37">
        <v>0</v>
      </c>
      <c r="F91" s="37">
        <v>0</v>
      </c>
      <c r="G91" s="37">
        <v>18301036000170</v>
      </c>
      <c r="H91" s="38" t="s">
        <v>339</v>
      </c>
      <c r="I91" s="37">
        <v>0</v>
      </c>
      <c r="J91" s="37" t="s">
        <v>287</v>
      </c>
      <c r="K91" s="37">
        <v>9</v>
      </c>
      <c r="L91" s="39">
        <v>45552</v>
      </c>
      <c r="M91" s="37">
        <v>5651</v>
      </c>
      <c r="N91" s="71">
        <f t="shared" si="5"/>
        <v>164.58</v>
      </c>
      <c r="O91" s="40">
        <v>164.58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1441|1440011|0|0|18303156000107|0|153,27</v>
      </c>
      <c r="B92" s="50" t="str">
        <f t="shared" si="4"/>
        <v>1441|1440011|0|0|5446</v>
      </c>
      <c r="C92" s="37">
        <v>1441</v>
      </c>
      <c r="D92" s="37">
        <v>1440011</v>
      </c>
      <c r="E92" s="37">
        <v>0</v>
      </c>
      <c r="F92" s="37">
        <v>0</v>
      </c>
      <c r="G92" s="37">
        <v>18303156000107</v>
      </c>
      <c r="H92" s="38" t="s">
        <v>340</v>
      </c>
      <c r="I92" s="37">
        <v>0</v>
      </c>
      <c r="J92" s="37" t="s">
        <v>287</v>
      </c>
      <c r="K92" s="37">
        <v>9</v>
      </c>
      <c r="L92" s="39">
        <v>45544</v>
      </c>
      <c r="M92" s="37">
        <v>5446</v>
      </c>
      <c r="N92" s="71">
        <f t="shared" si="5"/>
        <v>153.27000000000001</v>
      </c>
      <c r="O92" s="40">
        <v>153.27000000000001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1441|1440011|0|0|18306688000106|0|163,3</v>
      </c>
      <c r="B93" s="50" t="str">
        <f t="shared" si="4"/>
        <v>1441|1440011|0|0|5452</v>
      </c>
      <c r="C93" s="37">
        <v>1441</v>
      </c>
      <c r="D93" s="37">
        <v>1440011</v>
      </c>
      <c r="E93" s="37">
        <v>0</v>
      </c>
      <c r="F93" s="37">
        <v>0</v>
      </c>
      <c r="G93" s="37">
        <v>18306688000106</v>
      </c>
      <c r="H93" s="38" t="s">
        <v>341</v>
      </c>
      <c r="I93" s="37">
        <v>0</v>
      </c>
      <c r="J93" s="37" t="s">
        <v>287</v>
      </c>
      <c r="K93" s="37">
        <v>9</v>
      </c>
      <c r="L93" s="39">
        <v>45544</v>
      </c>
      <c r="M93" s="37">
        <v>5452</v>
      </c>
      <c r="N93" s="71">
        <f t="shared" si="5"/>
        <v>163.30000000000001</v>
      </c>
      <c r="O93" s="40">
        <v>163.30000000000001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1441|1440011|0|0|18307439000127|0|377,41</v>
      </c>
      <c r="B94" s="50" t="str">
        <f t="shared" si="4"/>
        <v>1441|1440011|0|0|5450</v>
      </c>
      <c r="C94" s="37">
        <v>1441</v>
      </c>
      <c r="D94" s="37">
        <v>1440011</v>
      </c>
      <c r="E94" s="37">
        <v>0</v>
      </c>
      <c r="F94" s="37">
        <v>0</v>
      </c>
      <c r="G94" s="37">
        <v>18307439000127</v>
      </c>
      <c r="H94" s="38" t="s">
        <v>342</v>
      </c>
      <c r="I94" s="37">
        <v>0</v>
      </c>
      <c r="J94" s="37" t="s">
        <v>287</v>
      </c>
      <c r="K94" s="37">
        <v>9</v>
      </c>
      <c r="L94" s="39">
        <v>45544</v>
      </c>
      <c r="M94" s="37">
        <v>5450</v>
      </c>
      <c r="N94" s="71">
        <f t="shared" si="5"/>
        <v>377.41</v>
      </c>
      <c r="O94" s="40">
        <v>377.41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1441|1440011|0|0|18309724000187|0|298,04</v>
      </c>
      <c r="B95" s="50" t="str">
        <f t="shared" si="4"/>
        <v>1441|1440011|0|0|5641</v>
      </c>
      <c r="C95" s="37">
        <v>1441</v>
      </c>
      <c r="D95" s="37">
        <v>1440011</v>
      </c>
      <c r="E95" s="37">
        <v>0</v>
      </c>
      <c r="F95" s="37">
        <v>0</v>
      </c>
      <c r="G95" s="37">
        <v>18309724000187</v>
      </c>
      <c r="H95" s="38" t="s">
        <v>343</v>
      </c>
      <c r="I95" s="37">
        <v>0</v>
      </c>
      <c r="J95" s="37" t="s">
        <v>287</v>
      </c>
      <c r="K95" s="37">
        <v>9</v>
      </c>
      <c r="L95" s="39">
        <v>45552</v>
      </c>
      <c r="M95" s="37">
        <v>5641</v>
      </c>
      <c r="N95" s="71">
        <f t="shared" si="5"/>
        <v>298.04000000000002</v>
      </c>
      <c r="O95" s="40">
        <v>298.04000000000002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1441|1440011|0|0|18313866000118|0|108,49</v>
      </c>
      <c r="B96" s="50" t="str">
        <f t="shared" si="4"/>
        <v>1441|1440011|0|0|5458</v>
      </c>
      <c r="C96" s="37">
        <v>1441</v>
      </c>
      <c r="D96" s="37">
        <v>1440011</v>
      </c>
      <c r="E96" s="37">
        <v>0</v>
      </c>
      <c r="F96" s="37">
        <v>0</v>
      </c>
      <c r="G96" s="37">
        <v>18313866000118</v>
      </c>
      <c r="H96" s="38" t="s">
        <v>344</v>
      </c>
      <c r="I96" s="37">
        <v>0</v>
      </c>
      <c r="J96" s="37" t="s">
        <v>287</v>
      </c>
      <c r="K96" s="37">
        <v>9</v>
      </c>
      <c r="L96" s="39">
        <v>45544</v>
      </c>
      <c r="M96" s="37">
        <v>5458</v>
      </c>
      <c r="N96" s="71">
        <f t="shared" si="5"/>
        <v>108.49</v>
      </c>
      <c r="O96" s="40">
        <v>108.49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1441|1440011|0|0|18314609000109|0|1311,09</v>
      </c>
      <c r="B97" s="50" t="str">
        <f t="shared" si="4"/>
        <v>1441|1440011|0|0|5340</v>
      </c>
      <c r="C97" s="37">
        <v>1441</v>
      </c>
      <c r="D97" s="37">
        <v>1440011</v>
      </c>
      <c r="E97" s="37">
        <v>0</v>
      </c>
      <c r="F97" s="37">
        <v>0</v>
      </c>
      <c r="G97" s="37">
        <v>18314609000109</v>
      </c>
      <c r="H97" s="38" t="s">
        <v>345</v>
      </c>
      <c r="I97" s="37">
        <v>0</v>
      </c>
      <c r="J97" s="37" t="s">
        <v>287</v>
      </c>
      <c r="K97" s="37">
        <v>9</v>
      </c>
      <c r="L97" s="39">
        <v>45537</v>
      </c>
      <c r="M97" s="37">
        <v>5340</v>
      </c>
      <c r="N97" s="71">
        <f t="shared" si="5"/>
        <v>1311.09</v>
      </c>
      <c r="O97" s="40">
        <v>1311.09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1441|1440011|0|0|18314609000109|0|583,07</v>
      </c>
      <c r="B98" s="50" t="str">
        <f t="shared" si="4"/>
        <v>1441|1440011|0|0|5685</v>
      </c>
      <c r="C98" s="37">
        <v>1441</v>
      </c>
      <c r="D98" s="37">
        <v>1440011</v>
      </c>
      <c r="E98" s="37">
        <v>0</v>
      </c>
      <c r="F98" s="37">
        <v>0</v>
      </c>
      <c r="G98" s="37">
        <v>18314609000109</v>
      </c>
      <c r="H98" s="38" t="s">
        <v>345</v>
      </c>
      <c r="I98" s="37">
        <v>0</v>
      </c>
      <c r="J98" s="37" t="s">
        <v>287</v>
      </c>
      <c r="K98" s="37">
        <v>9</v>
      </c>
      <c r="L98" s="39">
        <v>45552</v>
      </c>
      <c r="M98" s="37">
        <v>5685</v>
      </c>
      <c r="N98" s="71">
        <f t="shared" si="5"/>
        <v>583.07000000000005</v>
      </c>
      <c r="O98" s="40">
        <v>583.07000000000005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1441|1440011|0|0|18314609000109|0|1384,98</v>
      </c>
      <c r="B99" s="50" t="str">
        <f t="shared" si="4"/>
        <v>1441|1440011|0|0|6050</v>
      </c>
      <c r="C99" s="37">
        <v>1441</v>
      </c>
      <c r="D99" s="37">
        <v>1440011</v>
      </c>
      <c r="E99" s="37">
        <v>0</v>
      </c>
      <c r="F99" s="37">
        <v>0</v>
      </c>
      <c r="G99" s="37">
        <v>18314609000109</v>
      </c>
      <c r="H99" s="38" t="s">
        <v>345</v>
      </c>
      <c r="I99" s="37">
        <v>0</v>
      </c>
      <c r="J99" s="37" t="s">
        <v>287</v>
      </c>
      <c r="K99" s="37">
        <v>10</v>
      </c>
      <c r="L99" s="39">
        <v>45566</v>
      </c>
      <c r="M99" s="37">
        <v>6050</v>
      </c>
      <c r="N99" s="71">
        <f t="shared" si="5"/>
        <v>1384.98</v>
      </c>
      <c r="O99" s="40">
        <v>1384.98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1441|1440011|0|0|18315226000147|0|8,44</v>
      </c>
      <c r="B100" s="50" t="str">
        <f t="shared" si="4"/>
        <v>1441|1440011|0|0|5461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18315226000147</v>
      </c>
      <c r="H100" s="38" t="s">
        <v>346</v>
      </c>
      <c r="I100" s="37">
        <v>0</v>
      </c>
      <c r="J100" s="37" t="s">
        <v>287</v>
      </c>
      <c r="K100" s="37">
        <v>9</v>
      </c>
      <c r="L100" s="39">
        <v>45545</v>
      </c>
      <c r="M100" s="37">
        <v>5461</v>
      </c>
      <c r="N100" s="71">
        <f t="shared" si="5"/>
        <v>8.44</v>
      </c>
      <c r="O100" s="40">
        <v>8.44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1441|1440011|0|0|18315226000147|0|74,3</v>
      </c>
      <c r="B101" s="50" t="str">
        <f t="shared" si="4"/>
        <v>1441|1440011|0|0|5462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18315226000147</v>
      </c>
      <c r="H101" s="38" t="s">
        <v>346</v>
      </c>
      <c r="I101" s="37">
        <v>0</v>
      </c>
      <c r="J101" s="37" t="s">
        <v>287</v>
      </c>
      <c r="K101" s="37">
        <v>9</v>
      </c>
      <c r="L101" s="39">
        <v>45545</v>
      </c>
      <c r="M101" s="37">
        <v>5462</v>
      </c>
      <c r="N101" s="71">
        <f t="shared" si="5"/>
        <v>74.3</v>
      </c>
      <c r="O101" s="40">
        <v>74.3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1441|1440011|0|0|18315226000147|0|8,46</v>
      </c>
      <c r="B102" s="50" t="str">
        <f t="shared" si="4"/>
        <v>1441|1440011|0|0|5463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18315226000147</v>
      </c>
      <c r="H102" s="38" t="s">
        <v>346</v>
      </c>
      <c r="I102" s="37">
        <v>0</v>
      </c>
      <c r="J102" s="37" t="s">
        <v>287</v>
      </c>
      <c r="K102" s="37">
        <v>9</v>
      </c>
      <c r="L102" s="39">
        <v>45545</v>
      </c>
      <c r="M102" s="37">
        <v>5463</v>
      </c>
      <c r="N102" s="71">
        <f t="shared" si="5"/>
        <v>8.4600000000000009</v>
      </c>
      <c r="O102" s="40">
        <v>8.4600000000000009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1441|1440011|0|0|18315226000147|0|99,18</v>
      </c>
      <c r="B103" s="50" t="str">
        <f t="shared" si="4"/>
        <v>1441|1440011|0|0|5465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18315226000147</v>
      </c>
      <c r="H103" s="38" t="s">
        <v>346</v>
      </c>
      <c r="I103" s="37">
        <v>0</v>
      </c>
      <c r="J103" s="37" t="s">
        <v>287</v>
      </c>
      <c r="K103" s="37">
        <v>9</v>
      </c>
      <c r="L103" s="39">
        <v>45545</v>
      </c>
      <c r="M103" s="37">
        <v>5465</v>
      </c>
      <c r="N103" s="71">
        <f t="shared" si="5"/>
        <v>99.18</v>
      </c>
      <c r="O103" s="40">
        <v>99.18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1441|1440011|0|0|18318618000160|0|192,07</v>
      </c>
      <c r="B104" s="50" t="str">
        <f t="shared" si="4"/>
        <v>1441|1440011|0|0|5647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18318618000160</v>
      </c>
      <c r="H104" s="38" t="s">
        <v>347</v>
      </c>
      <c r="I104" s="37">
        <v>0</v>
      </c>
      <c r="J104" s="37" t="s">
        <v>287</v>
      </c>
      <c r="K104" s="37">
        <v>9</v>
      </c>
      <c r="L104" s="39">
        <v>45552</v>
      </c>
      <c r="M104" s="37">
        <v>5647</v>
      </c>
      <c r="N104" s="71">
        <f t="shared" si="5"/>
        <v>192.07</v>
      </c>
      <c r="O104" s="40">
        <v>192.07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1441|1440011|0|0|18334268000125|0|164,58</v>
      </c>
      <c r="B105" s="50" t="str">
        <f t="shared" si="4"/>
        <v>1441|1440011|0|0|5361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18334268000125</v>
      </c>
      <c r="H105" s="38" t="s">
        <v>348</v>
      </c>
      <c r="I105" s="37">
        <v>0</v>
      </c>
      <c r="J105" s="37" t="s">
        <v>287</v>
      </c>
      <c r="K105" s="37">
        <v>9</v>
      </c>
      <c r="L105" s="39">
        <v>45540</v>
      </c>
      <c r="M105" s="37">
        <v>5361</v>
      </c>
      <c r="N105" s="71">
        <f t="shared" si="5"/>
        <v>164.58</v>
      </c>
      <c r="O105" s="40">
        <v>164.58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1441|1440011|0|0|18338178000102|0|3111,29</v>
      </c>
      <c r="B106" s="50" t="str">
        <f t="shared" si="4"/>
        <v>1441|1440011|0|0|5341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18338178000102</v>
      </c>
      <c r="H106" s="38" t="s">
        <v>115</v>
      </c>
      <c r="I106" s="37">
        <v>0</v>
      </c>
      <c r="J106" s="37" t="s">
        <v>287</v>
      </c>
      <c r="K106" s="37">
        <v>9</v>
      </c>
      <c r="L106" s="39">
        <v>45537</v>
      </c>
      <c r="M106" s="37">
        <v>5341</v>
      </c>
      <c r="N106" s="71">
        <f t="shared" si="5"/>
        <v>3111.29</v>
      </c>
      <c r="O106" s="40">
        <v>3111.29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1441|1440011|0|0|18338178000102|0|48,19</v>
      </c>
      <c r="B107" s="50" t="str">
        <f t="shared" si="4"/>
        <v>1441|1440011|0|0|5484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18338178000102</v>
      </c>
      <c r="H107" s="38" t="s">
        <v>115</v>
      </c>
      <c r="I107" s="37">
        <v>0</v>
      </c>
      <c r="J107" s="37" t="s">
        <v>287</v>
      </c>
      <c r="K107" s="37">
        <v>9</v>
      </c>
      <c r="L107" s="39">
        <v>45545</v>
      </c>
      <c r="M107" s="37">
        <v>5484</v>
      </c>
      <c r="N107" s="71">
        <f t="shared" si="5"/>
        <v>48.19</v>
      </c>
      <c r="O107" s="40">
        <v>48.19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1441|1440011|0|0|18338178000102|0|286,67</v>
      </c>
      <c r="B108" s="50" t="str">
        <f t="shared" si="4"/>
        <v>1441|1440011|0|0|5686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18338178000102</v>
      </c>
      <c r="H108" s="38" t="s">
        <v>115</v>
      </c>
      <c r="I108" s="37">
        <v>0</v>
      </c>
      <c r="J108" s="37" t="s">
        <v>287</v>
      </c>
      <c r="K108" s="37">
        <v>9</v>
      </c>
      <c r="L108" s="39">
        <v>45552</v>
      </c>
      <c r="M108" s="37">
        <v>5686</v>
      </c>
      <c r="N108" s="71">
        <f t="shared" si="5"/>
        <v>286.67</v>
      </c>
      <c r="O108" s="40">
        <v>286.67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1441|1440011|0|0|18338178000102|0|2906,01</v>
      </c>
      <c r="B109" s="50" t="str">
        <f t="shared" si="4"/>
        <v>1441|1440011|0|0|6055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18338178000102</v>
      </c>
      <c r="H109" s="38" t="s">
        <v>115</v>
      </c>
      <c r="I109" s="37">
        <v>0</v>
      </c>
      <c r="J109" s="37" t="s">
        <v>287</v>
      </c>
      <c r="K109" s="37">
        <v>10</v>
      </c>
      <c r="L109" s="39">
        <v>45566</v>
      </c>
      <c r="M109" s="37">
        <v>6055</v>
      </c>
      <c r="N109" s="71">
        <f t="shared" si="5"/>
        <v>2906.01</v>
      </c>
      <c r="O109" s="40">
        <v>2906.01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1441|1440011|0|0|18338194000103|0|83,58</v>
      </c>
      <c r="B110" s="50" t="str">
        <f t="shared" si="4"/>
        <v>1441|1440011|0|0|5384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18338194000103</v>
      </c>
      <c r="H110" s="38" t="s">
        <v>349</v>
      </c>
      <c r="I110" s="37">
        <v>0</v>
      </c>
      <c r="J110" s="37" t="s">
        <v>287</v>
      </c>
      <c r="K110" s="37">
        <v>9</v>
      </c>
      <c r="L110" s="39">
        <v>45540</v>
      </c>
      <c r="M110" s="37">
        <v>5384</v>
      </c>
      <c r="N110" s="71">
        <f t="shared" si="5"/>
        <v>83.58</v>
      </c>
      <c r="O110" s="40">
        <v>83.58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1441|1440011|0|0|18338251000146|0|193,11</v>
      </c>
      <c r="B111" s="50" t="str">
        <f t="shared" si="4"/>
        <v>1441|1440011|0|0|5705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18338251000146</v>
      </c>
      <c r="H111" s="38" t="s">
        <v>350</v>
      </c>
      <c r="I111" s="37">
        <v>0</v>
      </c>
      <c r="J111" s="37" t="s">
        <v>287</v>
      </c>
      <c r="K111" s="37">
        <v>9</v>
      </c>
      <c r="L111" s="39">
        <v>45552</v>
      </c>
      <c r="M111" s="37">
        <v>5705</v>
      </c>
      <c r="N111" s="71">
        <f t="shared" si="5"/>
        <v>193.11</v>
      </c>
      <c r="O111" s="40">
        <v>193.11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1441|1440011|0|0|18363929000140|0|1191,56</v>
      </c>
      <c r="B112" s="50" t="str">
        <f t="shared" si="4"/>
        <v>1441|1440011|0|0|5634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18363929000140</v>
      </c>
      <c r="H112" s="38" t="s">
        <v>351</v>
      </c>
      <c r="I112" s="37">
        <v>0</v>
      </c>
      <c r="J112" s="37" t="s">
        <v>287</v>
      </c>
      <c r="K112" s="37">
        <v>9</v>
      </c>
      <c r="L112" s="39">
        <v>45552</v>
      </c>
      <c r="M112" s="37">
        <v>5634</v>
      </c>
      <c r="N112" s="71">
        <f t="shared" si="5"/>
        <v>1191.56</v>
      </c>
      <c r="O112" s="40">
        <v>1191.56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1441|1440011|0|0|18392530000198|0|108,49</v>
      </c>
      <c r="B113" s="50" t="str">
        <f t="shared" si="4"/>
        <v>1441|1440011|0|0|5383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18392530000198</v>
      </c>
      <c r="H113" s="38" t="s">
        <v>352</v>
      </c>
      <c r="I113" s="37">
        <v>0</v>
      </c>
      <c r="J113" s="37" t="s">
        <v>287</v>
      </c>
      <c r="K113" s="37">
        <v>9</v>
      </c>
      <c r="L113" s="39">
        <v>45540</v>
      </c>
      <c r="M113" s="37">
        <v>5383</v>
      </c>
      <c r="N113" s="71">
        <f t="shared" si="5"/>
        <v>108.49</v>
      </c>
      <c r="O113" s="40">
        <v>108.49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1441|1440011|0|0|18398974000130|0|481,84</v>
      </c>
      <c r="B114" s="50" t="str">
        <f t="shared" si="4"/>
        <v>1441|1440011|0|0|5388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18398974000130</v>
      </c>
      <c r="H114" s="38" t="s">
        <v>353</v>
      </c>
      <c r="I114" s="37">
        <v>0</v>
      </c>
      <c r="J114" s="37" t="s">
        <v>287</v>
      </c>
      <c r="K114" s="37">
        <v>9</v>
      </c>
      <c r="L114" s="39">
        <v>45540</v>
      </c>
      <c r="M114" s="37">
        <v>5388</v>
      </c>
      <c r="N114" s="71">
        <f t="shared" si="5"/>
        <v>481.84</v>
      </c>
      <c r="O114" s="40">
        <v>481.84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1441|1440011|0|0|18401059000157|0|261,36</v>
      </c>
      <c r="B115" s="50" t="str">
        <f t="shared" si="4"/>
        <v>1441|1440011|0|0|5646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18401059000157</v>
      </c>
      <c r="H115" s="38" t="s">
        <v>354</v>
      </c>
      <c r="I115" s="37">
        <v>0</v>
      </c>
      <c r="J115" s="37" t="s">
        <v>287</v>
      </c>
      <c r="K115" s="37">
        <v>9</v>
      </c>
      <c r="L115" s="39">
        <v>45552</v>
      </c>
      <c r="M115" s="37">
        <v>5646</v>
      </c>
      <c r="N115" s="71">
        <f t="shared" si="5"/>
        <v>261.36</v>
      </c>
      <c r="O115" s="40">
        <v>261.36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1441|1440011|0|0|18404780000109|0|430,04</v>
      </c>
      <c r="B116" s="50" t="str">
        <f t="shared" si="4"/>
        <v>1441|1440011|0|0|5668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18404780000109</v>
      </c>
      <c r="H116" s="38" t="s">
        <v>355</v>
      </c>
      <c r="I116" s="37">
        <v>0</v>
      </c>
      <c r="J116" s="37" t="s">
        <v>287</v>
      </c>
      <c r="K116" s="37">
        <v>9</v>
      </c>
      <c r="L116" s="39">
        <v>45552</v>
      </c>
      <c r="M116" s="37">
        <v>5668</v>
      </c>
      <c r="N116" s="71">
        <f t="shared" si="5"/>
        <v>430.04</v>
      </c>
      <c r="O116" s="40">
        <v>430.04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1441|1440011|0|0|18404780000109|0|111,87</v>
      </c>
      <c r="B117" s="50" t="str">
        <f t="shared" si="4"/>
        <v>1441|1440011|0|0|5801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18404780000109</v>
      </c>
      <c r="H117" s="38" t="s">
        <v>355</v>
      </c>
      <c r="I117" s="37">
        <v>0</v>
      </c>
      <c r="J117" s="37" t="s">
        <v>287</v>
      </c>
      <c r="K117" s="37">
        <v>9</v>
      </c>
      <c r="L117" s="39">
        <v>45553</v>
      </c>
      <c r="M117" s="37">
        <v>5801</v>
      </c>
      <c r="N117" s="71">
        <f t="shared" si="5"/>
        <v>111.87</v>
      </c>
      <c r="O117" s="40">
        <v>111.87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1441|1440011|0|0|18404889000138|0|55,29</v>
      </c>
      <c r="B118" s="50" t="str">
        <f t="shared" si="4"/>
        <v>1441|1440011|0|0|5680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18404889000138</v>
      </c>
      <c r="H118" s="38" t="s">
        <v>356</v>
      </c>
      <c r="I118" s="37">
        <v>0</v>
      </c>
      <c r="J118" s="37" t="s">
        <v>287</v>
      </c>
      <c r="K118" s="37">
        <v>9</v>
      </c>
      <c r="L118" s="39">
        <v>45552</v>
      </c>
      <c r="M118" s="37">
        <v>5680</v>
      </c>
      <c r="N118" s="71">
        <f t="shared" si="5"/>
        <v>55.29</v>
      </c>
      <c r="O118" s="40">
        <v>55.29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1441|1440011|0|0|18428839000190|0|1098,87</v>
      </c>
      <c r="B119" s="50" t="str">
        <f t="shared" si="4"/>
        <v>1441|1440011|0|0|5670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18428839000190</v>
      </c>
      <c r="H119" s="38" t="s">
        <v>357</v>
      </c>
      <c r="I119" s="37">
        <v>0</v>
      </c>
      <c r="J119" s="37" t="s">
        <v>287</v>
      </c>
      <c r="K119" s="37">
        <v>9</v>
      </c>
      <c r="L119" s="39">
        <v>45552</v>
      </c>
      <c r="M119" s="37">
        <v>5670</v>
      </c>
      <c r="N119" s="71">
        <f t="shared" si="5"/>
        <v>1098.8699999999999</v>
      </c>
      <c r="O119" s="40">
        <v>1098.8699999999999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1441|1440011|0|0|18428839000190|0|289,1</v>
      </c>
      <c r="B120" s="50" t="str">
        <f t="shared" si="4"/>
        <v>1441|1440011|0|0|5802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18428839000190</v>
      </c>
      <c r="H120" s="38" t="s">
        <v>357</v>
      </c>
      <c r="I120" s="37">
        <v>0</v>
      </c>
      <c r="J120" s="37" t="s">
        <v>287</v>
      </c>
      <c r="K120" s="37">
        <v>9</v>
      </c>
      <c r="L120" s="39">
        <v>45553</v>
      </c>
      <c r="M120" s="37">
        <v>5802</v>
      </c>
      <c r="N120" s="71">
        <f t="shared" si="5"/>
        <v>289.10000000000002</v>
      </c>
      <c r="O120" s="40">
        <v>289.10000000000002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1441|1440011|0|0|18431155000148|0|169,25</v>
      </c>
      <c r="B121" s="50" t="str">
        <f t="shared" si="4"/>
        <v>1441|1440011|0|0|5652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18431155000148</v>
      </c>
      <c r="H121" s="38" t="s">
        <v>358</v>
      </c>
      <c r="I121" s="37">
        <v>0</v>
      </c>
      <c r="J121" s="37" t="s">
        <v>287</v>
      </c>
      <c r="K121" s="37">
        <v>9</v>
      </c>
      <c r="L121" s="39">
        <v>45552</v>
      </c>
      <c r="M121" s="37">
        <v>5652</v>
      </c>
      <c r="N121" s="71">
        <f t="shared" si="5"/>
        <v>169.25</v>
      </c>
      <c r="O121" s="40">
        <v>169.25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1441|1440011|0|0|18431312000115|0|1180,14</v>
      </c>
      <c r="B122" s="50" t="str">
        <f t="shared" si="4"/>
        <v>1441|1440011|0|0|5473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18431312000115</v>
      </c>
      <c r="H122" s="38" t="s">
        <v>359</v>
      </c>
      <c r="I122" s="37">
        <v>0</v>
      </c>
      <c r="J122" s="37" t="s">
        <v>287</v>
      </c>
      <c r="K122" s="37">
        <v>9</v>
      </c>
      <c r="L122" s="39">
        <v>45545</v>
      </c>
      <c r="M122" s="37">
        <v>5473</v>
      </c>
      <c r="N122" s="71">
        <f t="shared" si="5"/>
        <v>1180.1400000000001</v>
      </c>
      <c r="O122" s="40">
        <v>1180.1400000000001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1441|1440011|0|0|18431312000115|0|111,73</v>
      </c>
      <c r="B123" s="50" t="str">
        <f t="shared" si="4"/>
        <v>1441|1440011|0|0|5796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18431312000115</v>
      </c>
      <c r="H123" s="38" t="s">
        <v>359</v>
      </c>
      <c r="I123" s="37">
        <v>0</v>
      </c>
      <c r="J123" s="37" t="s">
        <v>287</v>
      </c>
      <c r="K123" s="37">
        <v>9</v>
      </c>
      <c r="L123" s="39">
        <v>45553</v>
      </c>
      <c r="M123" s="37">
        <v>5796</v>
      </c>
      <c r="N123" s="71">
        <f t="shared" si="5"/>
        <v>111.73</v>
      </c>
      <c r="O123" s="40">
        <v>111.73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1441|1440011|0|0|18449132000160|0|108,49</v>
      </c>
      <c r="B124" s="50" t="str">
        <f t="shared" si="4"/>
        <v>1441|1440011|0|0|5639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18449132000160</v>
      </c>
      <c r="H124" s="38" t="s">
        <v>360</v>
      </c>
      <c r="I124" s="37">
        <v>0</v>
      </c>
      <c r="J124" s="37" t="s">
        <v>287</v>
      </c>
      <c r="K124" s="37">
        <v>9</v>
      </c>
      <c r="L124" s="39">
        <v>45552</v>
      </c>
      <c r="M124" s="37">
        <v>5639</v>
      </c>
      <c r="N124" s="71">
        <f t="shared" si="5"/>
        <v>108.49</v>
      </c>
      <c r="O124" s="40">
        <v>108.49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1441|1440011|0|0|18457218000135|0|609,69</v>
      </c>
      <c r="B125" s="50" t="str">
        <f t="shared" si="4"/>
        <v>1441|1440011|0|0|5642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18457218000135</v>
      </c>
      <c r="H125" s="38" t="s">
        <v>361</v>
      </c>
      <c r="I125" s="37">
        <v>0</v>
      </c>
      <c r="J125" s="37" t="s">
        <v>287</v>
      </c>
      <c r="K125" s="37">
        <v>9</v>
      </c>
      <c r="L125" s="39">
        <v>45552</v>
      </c>
      <c r="M125" s="37">
        <v>5642</v>
      </c>
      <c r="N125" s="71">
        <f t="shared" si="5"/>
        <v>609.69000000000005</v>
      </c>
      <c r="O125" s="40">
        <v>609.69000000000005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1441|1440011|0|0|18457218000135|0|225,79</v>
      </c>
      <c r="B126" s="50" t="str">
        <f t="shared" si="4"/>
        <v>1441|1440011|0|0|5798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18457218000135</v>
      </c>
      <c r="H126" s="38" t="s">
        <v>361</v>
      </c>
      <c r="I126" s="37">
        <v>0</v>
      </c>
      <c r="J126" s="37" t="s">
        <v>287</v>
      </c>
      <c r="K126" s="37">
        <v>9</v>
      </c>
      <c r="L126" s="39">
        <v>45553</v>
      </c>
      <c r="M126" s="37">
        <v>5798</v>
      </c>
      <c r="N126" s="71">
        <f t="shared" si="5"/>
        <v>225.79</v>
      </c>
      <c r="O126" s="40">
        <v>225.79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1441|1440011|0|0|18457242000174|0|257,43</v>
      </c>
      <c r="B127" s="50" t="str">
        <f t="shared" si="4"/>
        <v>1441|1440011|0|0|5678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18457242000174</v>
      </c>
      <c r="H127" s="38" t="s">
        <v>362</v>
      </c>
      <c r="I127" s="37">
        <v>0</v>
      </c>
      <c r="J127" s="37" t="s">
        <v>287</v>
      </c>
      <c r="K127" s="37">
        <v>9</v>
      </c>
      <c r="L127" s="39">
        <v>45552</v>
      </c>
      <c r="M127" s="37">
        <v>5678</v>
      </c>
      <c r="N127" s="71">
        <f t="shared" si="5"/>
        <v>257.43</v>
      </c>
      <c r="O127" s="40">
        <v>257.43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1441|1440011|0|0|18457291000107|0|164,58</v>
      </c>
      <c r="B128" s="50" t="str">
        <f t="shared" si="4"/>
        <v>1441|1440011|0|0|5676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18457291000107</v>
      </c>
      <c r="H128" s="38" t="s">
        <v>363</v>
      </c>
      <c r="I128" s="37">
        <v>0</v>
      </c>
      <c r="J128" s="37" t="s">
        <v>287</v>
      </c>
      <c r="K128" s="37">
        <v>9</v>
      </c>
      <c r="L128" s="39">
        <v>45552</v>
      </c>
      <c r="M128" s="37">
        <v>5676</v>
      </c>
      <c r="N128" s="71">
        <f t="shared" si="5"/>
        <v>164.58</v>
      </c>
      <c r="O128" s="40">
        <v>164.58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1441|1440011|0|0|18468033000126|0|190,38</v>
      </c>
      <c r="B129" s="50" t="str">
        <f t="shared" si="4"/>
        <v>1441|1440011|0|0|5683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18468033000126</v>
      </c>
      <c r="H129" s="38" t="s">
        <v>364</v>
      </c>
      <c r="I129" s="37">
        <v>0</v>
      </c>
      <c r="J129" s="37" t="s">
        <v>287</v>
      </c>
      <c r="K129" s="37">
        <v>9</v>
      </c>
      <c r="L129" s="39">
        <v>45552</v>
      </c>
      <c r="M129" s="37">
        <v>5683</v>
      </c>
      <c r="N129" s="71">
        <f t="shared" si="5"/>
        <v>190.38</v>
      </c>
      <c r="O129" s="40">
        <v>190.38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1441|1440011|0|0|18558072000114|0|122,39</v>
      </c>
      <c r="B130" s="50" t="str">
        <f t="shared" si="4"/>
        <v>1441|1440011|0|0|5399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18558072000114</v>
      </c>
      <c r="H130" s="38" t="s">
        <v>365</v>
      </c>
      <c r="I130" s="37">
        <v>0</v>
      </c>
      <c r="J130" s="37" t="s">
        <v>287</v>
      </c>
      <c r="K130" s="37">
        <v>9</v>
      </c>
      <c r="L130" s="39">
        <v>45541</v>
      </c>
      <c r="M130" s="37">
        <v>5399</v>
      </c>
      <c r="N130" s="71">
        <f t="shared" si="5"/>
        <v>122.39</v>
      </c>
      <c r="O130" s="40">
        <v>122.39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1441|1440011|0|0|18602011000107|0|94,27</v>
      </c>
      <c r="B131" s="50" t="str">
        <f t="shared" si="4"/>
        <v>1441|1440011|0|0|5659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18602011000107</v>
      </c>
      <c r="H131" s="38" t="s">
        <v>366</v>
      </c>
      <c r="I131" s="37">
        <v>0</v>
      </c>
      <c r="J131" s="37" t="s">
        <v>287</v>
      </c>
      <c r="K131" s="37">
        <v>9</v>
      </c>
      <c r="L131" s="39">
        <v>45552</v>
      </c>
      <c r="M131" s="37">
        <v>5659</v>
      </c>
      <c r="N131" s="71">
        <f t="shared" si="5"/>
        <v>94.27</v>
      </c>
      <c r="O131" s="40">
        <v>94.27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1441|1440011|0|0|18602011000107|0|241,15</v>
      </c>
      <c r="B132" s="50" t="str">
        <f t="shared" si="4"/>
        <v>1441|1440011|0|0|5661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18602011000107</v>
      </c>
      <c r="H132" s="38" t="s">
        <v>366</v>
      </c>
      <c r="I132" s="37">
        <v>0</v>
      </c>
      <c r="J132" s="37" t="s">
        <v>287</v>
      </c>
      <c r="K132" s="37">
        <v>9</v>
      </c>
      <c r="L132" s="39">
        <v>45552</v>
      </c>
      <c r="M132" s="37">
        <v>5661</v>
      </c>
      <c r="N132" s="71">
        <f t="shared" si="5"/>
        <v>241.15</v>
      </c>
      <c r="O132" s="40">
        <v>241.15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1441|1440011|0|0|18602011000107|0|19,26</v>
      </c>
      <c r="B133" s="50" t="str">
        <f t="shared" ref="B133:B196" si="7">C133&amp;"|"&amp;D133&amp;"|"&amp;E133&amp;"|"&amp;F133&amp;"|"&amp;M133</f>
        <v>1441|1440011|0|0|5663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18602011000107</v>
      </c>
      <c r="H133" s="38" t="s">
        <v>366</v>
      </c>
      <c r="I133" s="37">
        <v>0</v>
      </c>
      <c r="J133" s="37" t="s">
        <v>287</v>
      </c>
      <c r="K133" s="37">
        <v>9</v>
      </c>
      <c r="L133" s="39">
        <v>45552</v>
      </c>
      <c r="M133" s="37">
        <v>5663</v>
      </c>
      <c r="N133" s="71">
        <f t="shared" si="5"/>
        <v>19.260000000000002</v>
      </c>
      <c r="O133" s="40">
        <v>19.260000000000002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1441|1440011|0|0|18602011000107|0|8,44</v>
      </c>
      <c r="B134" s="50" t="str">
        <f t="shared" si="7"/>
        <v>1441|1440011|0|0|5664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18602011000107</v>
      </c>
      <c r="H134" s="38" t="s">
        <v>366</v>
      </c>
      <c r="I134" s="37">
        <v>0</v>
      </c>
      <c r="J134" s="37" t="s">
        <v>287</v>
      </c>
      <c r="K134" s="37">
        <v>9</v>
      </c>
      <c r="L134" s="39">
        <v>45552</v>
      </c>
      <c r="M134" s="37">
        <v>5664</v>
      </c>
      <c r="N134" s="71">
        <f t="shared" ref="N134:N197" si="8">O134+P134</f>
        <v>8.44</v>
      </c>
      <c r="O134" s="40">
        <v>8.44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1441|1440011|0|0|18629840000183|0|1376,31</v>
      </c>
      <c r="B135" s="50" t="str">
        <f t="shared" si="7"/>
        <v>1441|1440011|0|0|5681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18629840000183</v>
      </c>
      <c r="H135" s="38" t="s">
        <v>367</v>
      </c>
      <c r="I135" s="37">
        <v>0</v>
      </c>
      <c r="J135" s="37" t="s">
        <v>287</v>
      </c>
      <c r="K135" s="37">
        <v>9</v>
      </c>
      <c r="L135" s="39">
        <v>45552</v>
      </c>
      <c r="M135" s="37">
        <v>5681</v>
      </c>
      <c r="N135" s="71">
        <f t="shared" si="8"/>
        <v>1376.31</v>
      </c>
      <c r="O135" s="40">
        <v>1376.31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1441|1440011|0|0|18629840000183|0|292,14</v>
      </c>
      <c r="B136" s="50" t="str">
        <f t="shared" si="7"/>
        <v>1441|1440011|0|0|5799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18629840000183</v>
      </c>
      <c r="H136" s="38" t="s">
        <v>367</v>
      </c>
      <c r="I136" s="37">
        <v>0</v>
      </c>
      <c r="J136" s="37" t="s">
        <v>287</v>
      </c>
      <c r="K136" s="37">
        <v>9</v>
      </c>
      <c r="L136" s="39">
        <v>45553</v>
      </c>
      <c r="M136" s="37">
        <v>5799</v>
      </c>
      <c r="N136" s="71">
        <f t="shared" si="8"/>
        <v>292.14</v>
      </c>
      <c r="O136" s="40">
        <v>292.14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1441|1440011|0|0|18659334000137|0|91,06</v>
      </c>
      <c r="B137" s="50" t="str">
        <f t="shared" si="7"/>
        <v>1441|1440011|0|0|5360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18659334000137</v>
      </c>
      <c r="H137" s="38" t="s">
        <v>368</v>
      </c>
      <c r="I137" s="37">
        <v>0</v>
      </c>
      <c r="J137" s="37" t="s">
        <v>287</v>
      </c>
      <c r="K137" s="37">
        <v>9</v>
      </c>
      <c r="L137" s="39">
        <v>45540</v>
      </c>
      <c r="M137" s="37">
        <v>5360</v>
      </c>
      <c r="N137" s="71">
        <f t="shared" si="8"/>
        <v>91.06</v>
      </c>
      <c r="O137" s="40">
        <v>91.06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1441|1440011|0|0|18663401000197|0|105,06</v>
      </c>
      <c r="B138" s="50" t="str">
        <f t="shared" si="7"/>
        <v>1441|1440011|0|0|5640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18663401000197</v>
      </c>
      <c r="H138" s="38" t="s">
        <v>369</v>
      </c>
      <c r="I138" s="37">
        <v>0</v>
      </c>
      <c r="J138" s="37" t="s">
        <v>287</v>
      </c>
      <c r="K138" s="37">
        <v>9</v>
      </c>
      <c r="L138" s="39">
        <v>45552</v>
      </c>
      <c r="M138" s="37">
        <v>5640</v>
      </c>
      <c r="N138" s="71">
        <f t="shared" si="8"/>
        <v>105.06</v>
      </c>
      <c r="O138" s="40">
        <v>105.06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1441|1440011|0|0|18666750000162|0|164,58</v>
      </c>
      <c r="B139" s="50" t="str">
        <f t="shared" si="7"/>
        <v>1441|1440011|0|0|5380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18666750000162</v>
      </c>
      <c r="H139" s="38" t="s">
        <v>370</v>
      </c>
      <c r="I139" s="37">
        <v>0</v>
      </c>
      <c r="J139" s="37" t="s">
        <v>287</v>
      </c>
      <c r="K139" s="37">
        <v>9</v>
      </c>
      <c r="L139" s="39">
        <v>45540</v>
      </c>
      <c r="M139" s="37">
        <v>5380</v>
      </c>
      <c r="N139" s="71">
        <f t="shared" si="8"/>
        <v>164.58</v>
      </c>
      <c r="O139" s="40">
        <v>164.58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1441|1440011|0|0|18671271000134|0|108,49</v>
      </c>
      <c r="B140" s="50" t="str">
        <f t="shared" si="7"/>
        <v>1441|1440011|0|0|5391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18671271000134</v>
      </c>
      <c r="H140" s="38" t="s">
        <v>371</v>
      </c>
      <c r="I140" s="37">
        <v>0</v>
      </c>
      <c r="J140" s="37" t="s">
        <v>287</v>
      </c>
      <c r="K140" s="37">
        <v>9</v>
      </c>
      <c r="L140" s="39">
        <v>45540</v>
      </c>
      <c r="M140" s="37">
        <v>5391</v>
      </c>
      <c r="N140" s="71">
        <f t="shared" si="8"/>
        <v>108.49</v>
      </c>
      <c r="O140" s="40">
        <v>108.49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1441|1440011|0|0|18675975000185|0|153,17</v>
      </c>
      <c r="B141" s="50" t="str">
        <f t="shared" si="7"/>
        <v>1441|1440011|0|0|5444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18675975000185</v>
      </c>
      <c r="H141" s="38" t="s">
        <v>372</v>
      </c>
      <c r="I141" s="37">
        <v>0</v>
      </c>
      <c r="J141" s="37" t="s">
        <v>287</v>
      </c>
      <c r="K141" s="37">
        <v>9</v>
      </c>
      <c r="L141" s="39">
        <v>45544</v>
      </c>
      <c r="M141" s="37">
        <v>5444</v>
      </c>
      <c r="N141" s="71">
        <f t="shared" si="8"/>
        <v>153.16999999999999</v>
      </c>
      <c r="O141" s="40">
        <v>153.16999999999999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1441|1440011|0|0|18675983000121|0|638,68</v>
      </c>
      <c r="B142" s="50" t="str">
        <f t="shared" si="7"/>
        <v>1441|1440011|0|0|5467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18675983000121</v>
      </c>
      <c r="H142" s="38" t="s">
        <v>373</v>
      </c>
      <c r="I142" s="37">
        <v>0</v>
      </c>
      <c r="J142" s="37" t="s">
        <v>287</v>
      </c>
      <c r="K142" s="37">
        <v>9</v>
      </c>
      <c r="L142" s="39">
        <v>45545</v>
      </c>
      <c r="M142" s="37">
        <v>5467</v>
      </c>
      <c r="N142" s="71">
        <f t="shared" si="8"/>
        <v>638.67999999999995</v>
      </c>
      <c r="O142" s="40">
        <v>638.67999999999995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1441|1440011|0|0|18675983000121|0|111,09</v>
      </c>
      <c r="B143" s="50" t="str">
        <f t="shared" si="7"/>
        <v>1441|1440011|0|0|5787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18675983000121</v>
      </c>
      <c r="H143" s="38" t="s">
        <v>373</v>
      </c>
      <c r="I143" s="37">
        <v>0</v>
      </c>
      <c r="J143" s="37" t="s">
        <v>287</v>
      </c>
      <c r="K143" s="37">
        <v>9</v>
      </c>
      <c r="L143" s="39">
        <v>45553</v>
      </c>
      <c r="M143" s="37">
        <v>5787</v>
      </c>
      <c r="N143" s="71">
        <f t="shared" si="8"/>
        <v>111.09</v>
      </c>
      <c r="O143" s="40">
        <v>111.09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1441|1440011|0|0|18677591000100|0|214,03</v>
      </c>
      <c r="B144" s="50" t="str">
        <f t="shared" si="7"/>
        <v>1441|1440011|0|0|5372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18677591000100</v>
      </c>
      <c r="H144" s="38" t="s">
        <v>374</v>
      </c>
      <c r="I144" s="37">
        <v>0</v>
      </c>
      <c r="J144" s="37" t="s">
        <v>287</v>
      </c>
      <c r="K144" s="37">
        <v>9</v>
      </c>
      <c r="L144" s="39">
        <v>45540</v>
      </c>
      <c r="M144" s="37">
        <v>5372</v>
      </c>
      <c r="N144" s="71">
        <f t="shared" si="8"/>
        <v>214.03</v>
      </c>
      <c r="O144" s="40">
        <v>214.03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1441|1440011|0|0|18712174000142|0|164,58</v>
      </c>
      <c r="B145" s="50" t="str">
        <f t="shared" si="7"/>
        <v>1441|1440011|0|0|5445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18712174000142</v>
      </c>
      <c r="H145" s="38" t="s">
        <v>375</v>
      </c>
      <c r="I145" s="37">
        <v>0</v>
      </c>
      <c r="J145" s="37" t="s">
        <v>287</v>
      </c>
      <c r="K145" s="37">
        <v>9</v>
      </c>
      <c r="L145" s="39">
        <v>45544</v>
      </c>
      <c r="M145" s="37">
        <v>5445</v>
      </c>
      <c r="N145" s="71">
        <f t="shared" si="8"/>
        <v>164.58</v>
      </c>
      <c r="O145" s="40">
        <v>164.58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1441|1440011|0|0|18715383000140|0|15,12</v>
      </c>
      <c r="B146" s="50" t="str">
        <f t="shared" si="7"/>
        <v>1441|1440011|0|0|5352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18715383000140</v>
      </c>
      <c r="H146" s="38" t="s">
        <v>104</v>
      </c>
      <c r="I146" s="37">
        <v>0</v>
      </c>
      <c r="J146" s="37" t="s">
        <v>287</v>
      </c>
      <c r="K146" s="37">
        <v>9</v>
      </c>
      <c r="L146" s="39">
        <v>45538</v>
      </c>
      <c r="M146" s="37">
        <v>5352</v>
      </c>
      <c r="N146" s="71">
        <f t="shared" si="8"/>
        <v>15.12</v>
      </c>
      <c r="O146" s="40">
        <v>15.12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1441|1440011|0|0|18715383000140|0|539,22</v>
      </c>
      <c r="B147" s="50" t="str">
        <f t="shared" si="7"/>
        <v>1441|1440011|0|0|5408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18715383000140</v>
      </c>
      <c r="H147" s="38" t="s">
        <v>104</v>
      </c>
      <c r="I147" s="37">
        <v>0</v>
      </c>
      <c r="J147" s="37" t="s">
        <v>287</v>
      </c>
      <c r="K147" s="37">
        <v>9</v>
      </c>
      <c r="L147" s="39">
        <v>45544</v>
      </c>
      <c r="M147" s="37">
        <v>5408</v>
      </c>
      <c r="N147" s="71">
        <f t="shared" si="8"/>
        <v>539.22</v>
      </c>
      <c r="O147" s="40">
        <v>539.22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1441|1440011|0|0|18715383000140|0|479,1</v>
      </c>
      <c r="B148" s="50" t="str">
        <f t="shared" si="7"/>
        <v>1441|1440011|0|0|5412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18715383000140</v>
      </c>
      <c r="H148" s="38" t="s">
        <v>104</v>
      </c>
      <c r="I148" s="37">
        <v>0</v>
      </c>
      <c r="J148" s="37" t="s">
        <v>287</v>
      </c>
      <c r="K148" s="37">
        <v>9</v>
      </c>
      <c r="L148" s="39">
        <v>45544</v>
      </c>
      <c r="M148" s="37">
        <v>5412</v>
      </c>
      <c r="N148" s="71">
        <f t="shared" si="8"/>
        <v>479.1</v>
      </c>
      <c r="O148" s="40">
        <v>479.1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1441|1440011|0|0|18715383000140|0|1250</v>
      </c>
      <c r="B149" s="50" t="str">
        <f t="shared" si="7"/>
        <v>1441|1440011|0|0|5417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18715383000140</v>
      </c>
      <c r="H149" s="38" t="s">
        <v>104</v>
      </c>
      <c r="I149" s="37">
        <v>0</v>
      </c>
      <c r="J149" s="37" t="s">
        <v>287</v>
      </c>
      <c r="K149" s="37">
        <v>9</v>
      </c>
      <c r="L149" s="39">
        <v>45544</v>
      </c>
      <c r="M149" s="37">
        <v>5417</v>
      </c>
      <c r="N149" s="71">
        <f t="shared" si="8"/>
        <v>1250</v>
      </c>
      <c r="O149" s="40">
        <v>1250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1441|1440011|0|0|18715383000140|0|757,96</v>
      </c>
      <c r="B150" s="50" t="str">
        <f t="shared" si="7"/>
        <v>1441|1440011|0|0|5478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18715383000140</v>
      </c>
      <c r="H150" s="38" t="s">
        <v>104</v>
      </c>
      <c r="I150" s="37">
        <v>0</v>
      </c>
      <c r="J150" s="37" t="s">
        <v>287</v>
      </c>
      <c r="K150" s="37">
        <v>9</v>
      </c>
      <c r="L150" s="39">
        <v>45545</v>
      </c>
      <c r="M150" s="37">
        <v>5478</v>
      </c>
      <c r="N150" s="71">
        <f t="shared" si="8"/>
        <v>757.96</v>
      </c>
      <c r="O150" s="40">
        <v>757.96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1441|1440011|0|0|18715383000140|0|1079,75</v>
      </c>
      <c r="B151" s="50" t="str">
        <f t="shared" si="7"/>
        <v>1441|1440011|0|0|5551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18715383000140</v>
      </c>
      <c r="H151" s="38" t="s">
        <v>104</v>
      </c>
      <c r="I151" s="37">
        <v>0</v>
      </c>
      <c r="J151" s="37" t="s">
        <v>287</v>
      </c>
      <c r="K151" s="37">
        <v>9</v>
      </c>
      <c r="L151" s="39">
        <v>45546</v>
      </c>
      <c r="M151" s="37">
        <v>5551</v>
      </c>
      <c r="N151" s="71">
        <f t="shared" si="8"/>
        <v>1079.75</v>
      </c>
      <c r="O151" s="40">
        <v>1079.75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1441|1440011|0|0|18715383000140|0|385,8</v>
      </c>
      <c r="B152" s="50" t="str">
        <f t="shared" si="7"/>
        <v>1441|1440011|0|0|5553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18715383000140</v>
      </c>
      <c r="H152" s="38" t="s">
        <v>104</v>
      </c>
      <c r="I152" s="37">
        <v>0</v>
      </c>
      <c r="J152" s="37" t="s">
        <v>287</v>
      </c>
      <c r="K152" s="37">
        <v>9</v>
      </c>
      <c r="L152" s="39">
        <v>45546</v>
      </c>
      <c r="M152" s="37">
        <v>5553</v>
      </c>
      <c r="N152" s="71">
        <f t="shared" si="8"/>
        <v>385.8</v>
      </c>
      <c r="O152" s="40">
        <v>385.8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1441|1440011|0|0|18715383000140|0|492,71</v>
      </c>
      <c r="B153" s="50" t="str">
        <f t="shared" si="7"/>
        <v>1441|1440011|0|0|5555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18715383000140</v>
      </c>
      <c r="H153" s="38" t="s">
        <v>104</v>
      </c>
      <c r="I153" s="37">
        <v>0</v>
      </c>
      <c r="J153" s="37" t="s">
        <v>287</v>
      </c>
      <c r="K153" s="37">
        <v>9</v>
      </c>
      <c r="L153" s="39">
        <v>45546</v>
      </c>
      <c r="M153" s="37">
        <v>5555</v>
      </c>
      <c r="N153" s="71">
        <f t="shared" si="8"/>
        <v>492.71</v>
      </c>
      <c r="O153" s="40">
        <v>492.71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1441|1440011|0|0|18715383000140|0|30,74</v>
      </c>
      <c r="B154" s="50" t="str">
        <f t="shared" si="7"/>
        <v>1441|1440011|0|0|5557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18715383000140</v>
      </c>
      <c r="H154" s="38" t="s">
        <v>104</v>
      </c>
      <c r="I154" s="37">
        <v>0</v>
      </c>
      <c r="J154" s="37" t="s">
        <v>287</v>
      </c>
      <c r="K154" s="37">
        <v>9</v>
      </c>
      <c r="L154" s="39">
        <v>45546</v>
      </c>
      <c r="M154" s="37">
        <v>5557</v>
      </c>
      <c r="N154" s="71">
        <f t="shared" si="8"/>
        <v>30.74</v>
      </c>
      <c r="O154" s="40">
        <v>30.74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1441|1440011|0|0|18715383000140|0|20,1</v>
      </c>
      <c r="B155" s="50" t="str">
        <f t="shared" si="7"/>
        <v>1441|1440011|0|0|5559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18715383000140</v>
      </c>
      <c r="H155" s="38" t="s">
        <v>104</v>
      </c>
      <c r="I155" s="37">
        <v>0</v>
      </c>
      <c r="J155" s="37" t="s">
        <v>287</v>
      </c>
      <c r="K155" s="37">
        <v>9</v>
      </c>
      <c r="L155" s="39">
        <v>45546</v>
      </c>
      <c r="M155" s="37">
        <v>5559</v>
      </c>
      <c r="N155" s="71">
        <f t="shared" si="8"/>
        <v>20.100000000000001</v>
      </c>
      <c r="O155" s="40">
        <v>20.100000000000001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1441|1440011|0|0|18715383000140|0|70,1</v>
      </c>
      <c r="B156" s="50" t="str">
        <f t="shared" si="7"/>
        <v>1441|1440011|0|0|5561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18715383000140</v>
      </c>
      <c r="H156" s="38" t="s">
        <v>104</v>
      </c>
      <c r="I156" s="37">
        <v>0</v>
      </c>
      <c r="J156" s="37" t="s">
        <v>287</v>
      </c>
      <c r="K156" s="37">
        <v>9</v>
      </c>
      <c r="L156" s="39">
        <v>45546</v>
      </c>
      <c r="M156" s="37">
        <v>5561</v>
      </c>
      <c r="N156" s="71">
        <f t="shared" si="8"/>
        <v>70.099999999999994</v>
      </c>
      <c r="O156" s="40">
        <v>70.099999999999994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1441|1440011|0|0|18715383000140|0|772,83</v>
      </c>
      <c r="B157" s="50" t="str">
        <f t="shared" si="7"/>
        <v>1441|1440011|0|0|5564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18715383000140</v>
      </c>
      <c r="H157" s="38" t="s">
        <v>104</v>
      </c>
      <c r="I157" s="37">
        <v>0</v>
      </c>
      <c r="J157" s="37" t="s">
        <v>287</v>
      </c>
      <c r="K157" s="37">
        <v>9</v>
      </c>
      <c r="L157" s="39">
        <v>45546</v>
      </c>
      <c r="M157" s="37">
        <v>5564</v>
      </c>
      <c r="N157" s="71">
        <f t="shared" si="8"/>
        <v>772.83</v>
      </c>
      <c r="O157" s="40">
        <v>772.83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1441|1440011|0|0|18715383000140|0|61,79</v>
      </c>
      <c r="B158" s="50" t="str">
        <f t="shared" si="7"/>
        <v>1441|1440011|0|0|5568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18715383000140</v>
      </c>
      <c r="H158" s="38" t="s">
        <v>104</v>
      </c>
      <c r="I158" s="37">
        <v>0</v>
      </c>
      <c r="J158" s="37" t="s">
        <v>287</v>
      </c>
      <c r="K158" s="37">
        <v>9</v>
      </c>
      <c r="L158" s="39">
        <v>45547</v>
      </c>
      <c r="M158" s="37">
        <v>5568</v>
      </c>
      <c r="N158" s="71">
        <f t="shared" si="8"/>
        <v>61.79</v>
      </c>
      <c r="O158" s="40">
        <v>61.79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1441|1440011|0|0|18715383000140|0|1573,38</v>
      </c>
      <c r="B159" s="50" t="str">
        <f t="shared" si="7"/>
        <v>1441|1440011|0|0|5606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18715383000140</v>
      </c>
      <c r="H159" s="38" t="s">
        <v>104</v>
      </c>
      <c r="I159" s="37">
        <v>0</v>
      </c>
      <c r="J159" s="37" t="s">
        <v>287</v>
      </c>
      <c r="K159" s="37">
        <v>9</v>
      </c>
      <c r="L159" s="39">
        <v>45547</v>
      </c>
      <c r="M159" s="37">
        <v>5606</v>
      </c>
      <c r="N159" s="71">
        <f t="shared" si="8"/>
        <v>1573.38</v>
      </c>
      <c r="O159" s="40">
        <v>1573.38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1441|1440011|0|0|18715383000140|0|110,52</v>
      </c>
      <c r="B160" s="50" t="str">
        <f t="shared" si="7"/>
        <v>1441|1440011|0|0|5706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18715383000140</v>
      </c>
      <c r="H160" s="38" t="s">
        <v>104</v>
      </c>
      <c r="I160" s="37">
        <v>0</v>
      </c>
      <c r="J160" s="37" t="s">
        <v>287</v>
      </c>
      <c r="K160" s="37">
        <v>9</v>
      </c>
      <c r="L160" s="39">
        <v>45552</v>
      </c>
      <c r="M160" s="37">
        <v>5706</v>
      </c>
      <c r="N160" s="71">
        <f t="shared" si="8"/>
        <v>110.52</v>
      </c>
      <c r="O160" s="40">
        <v>110.52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1441|1440011|0|0|18715383000140|0|5,5</v>
      </c>
      <c r="B161" s="50" t="str">
        <f t="shared" si="7"/>
        <v>1441|1440011|0|0|5709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18715383000140</v>
      </c>
      <c r="H161" s="38" t="s">
        <v>104</v>
      </c>
      <c r="I161" s="37">
        <v>0</v>
      </c>
      <c r="J161" s="37" t="s">
        <v>287</v>
      </c>
      <c r="K161" s="37">
        <v>9</v>
      </c>
      <c r="L161" s="39">
        <v>45552</v>
      </c>
      <c r="M161" s="37">
        <v>5709</v>
      </c>
      <c r="N161" s="71">
        <f t="shared" si="8"/>
        <v>5.5</v>
      </c>
      <c r="O161" s="40">
        <v>5.5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1441|1440011|0|0|18715383000140|0|54,15</v>
      </c>
      <c r="B162" s="50" t="str">
        <f t="shared" si="7"/>
        <v>1441|1440011|0|0|5711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18715383000140</v>
      </c>
      <c r="H162" s="38" t="s">
        <v>104</v>
      </c>
      <c r="I162" s="37">
        <v>0</v>
      </c>
      <c r="J162" s="37" t="s">
        <v>287</v>
      </c>
      <c r="K162" s="37">
        <v>9</v>
      </c>
      <c r="L162" s="39">
        <v>45552</v>
      </c>
      <c r="M162" s="37">
        <v>5711</v>
      </c>
      <c r="N162" s="71">
        <f t="shared" si="8"/>
        <v>54.15</v>
      </c>
      <c r="O162" s="40">
        <v>54.15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1441|1440011|0|0|18715383000140|0|30,54</v>
      </c>
      <c r="B163" s="50" t="str">
        <f t="shared" si="7"/>
        <v>1441|1440011|0|0|5714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18715383000140</v>
      </c>
      <c r="H163" s="38" t="s">
        <v>104</v>
      </c>
      <c r="I163" s="37">
        <v>0</v>
      </c>
      <c r="J163" s="37" t="s">
        <v>287</v>
      </c>
      <c r="K163" s="37">
        <v>9</v>
      </c>
      <c r="L163" s="39">
        <v>45552</v>
      </c>
      <c r="M163" s="37">
        <v>5714</v>
      </c>
      <c r="N163" s="71">
        <f t="shared" si="8"/>
        <v>30.54</v>
      </c>
      <c r="O163" s="40">
        <v>30.54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1441|1440011|0|0|18715383000140|0|61,79</v>
      </c>
      <c r="B164" s="50" t="str">
        <f t="shared" si="7"/>
        <v>1441|1440011|0|0|5772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18715383000140</v>
      </c>
      <c r="H164" s="38" t="s">
        <v>104</v>
      </c>
      <c r="I164" s="37">
        <v>0</v>
      </c>
      <c r="J164" s="37" t="s">
        <v>287</v>
      </c>
      <c r="K164" s="37">
        <v>9</v>
      </c>
      <c r="L164" s="39">
        <v>45553</v>
      </c>
      <c r="M164" s="37">
        <v>5772</v>
      </c>
      <c r="N164" s="71">
        <f t="shared" si="8"/>
        <v>61.79</v>
      </c>
      <c r="O164" s="40">
        <v>61.79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1441|1440011|0|0|18715383000140|0|0,33</v>
      </c>
      <c r="B165" s="50" t="str">
        <f t="shared" si="7"/>
        <v>1441|1440011|0|0|5804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18715383000140</v>
      </c>
      <c r="H165" s="38" t="s">
        <v>104</v>
      </c>
      <c r="I165" s="37">
        <v>0</v>
      </c>
      <c r="J165" s="37" t="s">
        <v>287</v>
      </c>
      <c r="K165" s="37">
        <v>9</v>
      </c>
      <c r="L165" s="39">
        <v>45553</v>
      </c>
      <c r="M165" s="37">
        <v>5804</v>
      </c>
      <c r="N165" s="71">
        <f t="shared" si="8"/>
        <v>0.33</v>
      </c>
      <c r="O165" s="40">
        <v>0.33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1441|1440011|0|0|18715383000140|0|31,13</v>
      </c>
      <c r="B166" s="50" t="str">
        <f t="shared" si="7"/>
        <v>1441|1440011|0|0|5806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18715383000140</v>
      </c>
      <c r="H166" s="38" t="s">
        <v>104</v>
      </c>
      <c r="I166" s="37">
        <v>0</v>
      </c>
      <c r="J166" s="37" t="s">
        <v>287</v>
      </c>
      <c r="K166" s="37">
        <v>9</v>
      </c>
      <c r="L166" s="39">
        <v>45553</v>
      </c>
      <c r="M166" s="37">
        <v>5806</v>
      </c>
      <c r="N166" s="71">
        <f t="shared" si="8"/>
        <v>31.13</v>
      </c>
      <c r="O166" s="40">
        <v>31.13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1441|1440011|0|0|18715383000140|0|58,97</v>
      </c>
      <c r="B167" s="50" t="str">
        <f t="shared" si="7"/>
        <v>1441|1440011|0|0|5885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18715383000140</v>
      </c>
      <c r="H167" s="38" t="s">
        <v>104</v>
      </c>
      <c r="I167" s="37">
        <v>0</v>
      </c>
      <c r="J167" s="37" t="s">
        <v>287</v>
      </c>
      <c r="K167" s="37">
        <v>9</v>
      </c>
      <c r="L167" s="39">
        <v>45555</v>
      </c>
      <c r="M167" s="37">
        <v>5885</v>
      </c>
      <c r="N167" s="71">
        <f t="shared" si="8"/>
        <v>58.97</v>
      </c>
      <c r="O167" s="40">
        <v>58.97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1441|1440011|0|0|18715383000140|0|55,44</v>
      </c>
      <c r="B168" s="50" t="str">
        <f t="shared" si="7"/>
        <v>1441|1440011|0|0|5892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18715383000140</v>
      </c>
      <c r="H168" s="38" t="s">
        <v>104</v>
      </c>
      <c r="I168" s="37">
        <v>0</v>
      </c>
      <c r="J168" s="37" t="s">
        <v>287</v>
      </c>
      <c r="K168" s="37">
        <v>9</v>
      </c>
      <c r="L168" s="39">
        <v>45555</v>
      </c>
      <c r="M168" s="37">
        <v>5892</v>
      </c>
      <c r="N168" s="71">
        <f t="shared" si="8"/>
        <v>55.44</v>
      </c>
      <c r="O168" s="40">
        <v>55.44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1441|1440011|0|0|18715383000140|0|719,65</v>
      </c>
      <c r="B169" s="50" t="str">
        <f t="shared" si="7"/>
        <v>1441|1440011|0|0|344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18715383000140</v>
      </c>
      <c r="H169" s="38" t="s">
        <v>104</v>
      </c>
      <c r="I169" s="37">
        <v>0</v>
      </c>
      <c r="J169" s="37" t="s">
        <v>287</v>
      </c>
      <c r="K169" s="37">
        <v>9</v>
      </c>
      <c r="L169" s="39">
        <v>45558</v>
      </c>
      <c r="M169" s="37">
        <v>344</v>
      </c>
      <c r="N169" s="71">
        <f t="shared" si="8"/>
        <v>719.65</v>
      </c>
      <c r="O169" s="40">
        <v>719.65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1441|1440011|0|0|18715383000140|0|601,61</v>
      </c>
      <c r="B170" s="50" t="str">
        <f t="shared" si="7"/>
        <v>1441|1440011|0|0|5904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18715383000140</v>
      </c>
      <c r="H170" s="38" t="s">
        <v>104</v>
      </c>
      <c r="I170" s="37">
        <v>0</v>
      </c>
      <c r="J170" s="37" t="s">
        <v>287</v>
      </c>
      <c r="K170" s="37">
        <v>9</v>
      </c>
      <c r="L170" s="39">
        <v>45558</v>
      </c>
      <c r="M170" s="37">
        <v>5904</v>
      </c>
      <c r="N170" s="71">
        <f t="shared" si="8"/>
        <v>601.61</v>
      </c>
      <c r="O170" s="40">
        <v>601.61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1441|1440011|0|0|18715383000140|0|218,76</v>
      </c>
      <c r="B171" s="50" t="str">
        <f t="shared" si="7"/>
        <v>1441|1440011|0|0|5906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18715383000140</v>
      </c>
      <c r="H171" s="38" t="s">
        <v>104</v>
      </c>
      <c r="I171" s="37">
        <v>0</v>
      </c>
      <c r="J171" s="37" t="s">
        <v>287</v>
      </c>
      <c r="K171" s="37">
        <v>9</v>
      </c>
      <c r="L171" s="39">
        <v>45558</v>
      </c>
      <c r="M171" s="37">
        <v>5906</v>
      </c>
      <c r="N171" s="71">
        <f t="shared" si="8"/>
        <v>218.76</v>
      </c>
      <c r="O171" s="40">
        <v>218.76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1441|1440011|0|0|18715383000140|0|18,97</v>
      </c>
      <c r="B172" s="50" t="str">
        <f t="shared" si="7"/>
        <v>1441|1440011|0|0|5908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18715383000140</v>
      </c>
      <c r="H172" s="38" t="s">
        <v>104</v>
      </c>
      <c r="I172" s="37">
        <v>0</v>
      </c>
      <c r="J172" s="37" t="s">
        <v>287</v>
      </c>
      <c r="K172" s="37">
        <v>9</v>
      </c>
      <c r="L172" s="39">
        <v>45558</v>
      </c>
      <c r="M172" s="37">
        <v>5908</v>
      </c>
      <c r="N172" s="71">
        <f t="shared" si="8"/>
        <v>18.97</v>
      </c>
      <c r="O172" s="40">
        <v>18.97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1441|1440011|0|0|18715383000140|0|372,73</v>
      </c>
      <c r="B173" s="50" t="str">
        <f t="shared" si="7"/>
        <v>1441|1440011|0|0|5921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18715383000140</v>
      </c>
      <c r="H173" s="38" t="s">
        <v>104</v>
      </c>
      <c r="I173" s="37">
        <v>0</v>
      </c>
      <c r="J173" s="37" t="s">
        <v>287</v>
      </c>
      <c r="K173" s="37">
        <v>9</v>
      </c>
      <c r="L173" s="39">
        <v>45559</v>
      </c>
      <c r="M173" s="37">
        <v>5921</v>
      </c>
      <c r="N173" s="71">
        <f t="shared" si="8"/>
        <v>372.73</v>
      </c>
      <c r="O173" s="40">
        <v>372.73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1441|1440011|0|0|18715383000140|0|0,43</v>
      </c>
      <c r="B174" s="50" t="str">
        <f t="shared" si="7"/>
        <v>1441|1440011|0|0|5927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18715383000140</v>
      </c>
      <c r="H174" s="38" t="s">
        <v>104</v>
      </c>
      <c r="I174" s="37">
        <v>0</v>
      </c>
      <c r="J174" s="37" t="s">
        <v>287</v>
      </c>
      <c r="K174" s="37">
        <v>9</v>
      </c>
      <c r="L174" s="39">
        <v>45559</v>
      </c>
      <c r="M174" s="37">
        <v>5927</v>
      </c>
      <c r="N174" s="71">
        <f t="shared" si="8"/>
        <v>0.43</v>
      </c>
      <c r="O174" s="40">
        <v>0.43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1441|1440011|0|0|18715383000140|0|12,16</v>
      </c>
      <c r="B175" s="50" t="str">
        <f t="shared" si="7"/>
        <v>1441|1440011|0|0|5930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18715383000140</v>
      </c>
      <c r="H175" s="38" t="s">
        <v>104</v>
      </c>
      <c r="I175" s="37">
        <v>0</v>
      </c>
      <c r="J175" s="37" t="s">
        <v>287</v>
      </c>
      <c r="K175" s="37">
        <v>9</v>
      </c>
      <c r="L175" s="39">
        <v>45559</v>
      </c>
      <c r="M175" s="37">
        <v>5930</v>
      </c>
      <c r="N175" s="71">
        <f t="shared" si="8"/>
        <v>12.16</v>
      </c>
      <c r="O175" s="40">
        <v>12.16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1441|1440011|0|0|18715383000140|0|156,25</v>
      </c>
      <c r="B176" s="50" t="str">
        <f t="shared" si="7"/>
        <v>1441|1440011|0|0|5945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18715383000140</v>
      </c>
      <c r="H176" s="38" t="s">
        <v>104</v>
      </c>
      <c r="I176" s="37">
        <v>0</v>
      </c>
      <c r="J176" s="37" t="s">
        <v>287</v>
      </c>
      <c r="K176" s="37">
        <v>9</v>
      </c>
      <c r="L176" s="39">
        <v>45559</v>
      </c>
      <c r="M176" s="37">
        <v>5945</v>
      </c>
      <c r="N176" s="71">
        <f t="shared" si="8"/>
        <v>156.25</v>
      </c>
      <c r="O176" s="40">
        <v>156.25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1441|1440011|0|0|18715383000140|0|10,08</v>
      </c>
      <c r="B177" s="50" t="str">
        <f t="shared" si="7"/>
        <v>1441|1440011|0|0|5989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18715383000140</v>
      </c>
      <c r="H177" s="38" t="s">
        <v>104</v>
      </c>
      <c r="I177" s="37">
        <v>0</v>
      </c>
      <c r="J177" s="37" t="s">
        <v>287</v>
      </c>
      <c r="K177" s="37">
        <v>9</v>
      </c>
      <c r="L177" s="39">
        <v>45561</v>
      </c>
      <c r="M177" s="37">
        <v>5989</v>
      </c>
      <c r="N177" s="71">
        <f t="shared" si="8"/>
        <v>10.08</v>
      </c>
      <c r="O177" s="40">
        <v>10.08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1441|1440011|0|0|18715383000140|0|3938,15</v>
      </c>
      <c r="B178" s="50" t="str">
        <f t="shared" si="7"/>
        <v>1441|1440011|0|0|6005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18715383000140</v>
      </c>
      <c r="H178" s="38" t="s">
        <v>104</v>
      </c>
      <c r="I178" s="37">
        <v>0</v>
      </c>
      <c r="J178" s="37" t="s">
        <v>287</v>
      </c>
      <c r="K178" s="37">
        <v>9</v>
      </c>
      <c r="L178" s="39">
        <v>45562</v>
      </c>
      <c r="M178" s="37">
        <v>6005</v>
      </c>
      <c r="N178" s="71">
        <f t="shared" si="8"/>
        <v>3938.15</v>
      </c>
      <c r="O178" s="40">
        <v>3938.15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1441|1440011|0|0|18715383000140|0|97,02</v>
      </c>
      <c r="B179" s="50" t="str">
        <f t="shared" si="7"/>
        <v>1441|1440011|0|0|6016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18715383000140</v>
      </c>
      <c r="H179" s="38" t="s">
        <v>104</v>
      </c>
      <c r="I179" s="37">
        <v>0</v>
      </c>
      <c r="J179" s="37" t="s">
        <v>287</v>
      </c>
      <c r="K179" s="37">
        <v>9</v>
      </c>
      <c r="L179" s="39">
        <v>45562</v>
      </c>
      <c r="M179" s="37">
        <v>6016</v>
      </c>
      <c r="N179" s="71">
        <f t="shared" si="8"/>
        <v>97.02</v>
      </c>
      <c r="O179" s="40">
        <v>97.02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1441|1440011|0|0|18715383000140|0|900,87</v>
      </c>
      <c r="B180" s="50" t="str">
        <f t="shared" si="7"/>
        <v>1441|1440011|0|0|6018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18715383000140</v>
      </c>
      <c r="H180" s="38" t="s">
        <v>104</v>
      </c>
      <c r="I180" s="37">
        <v>0</v>
      </c>
      <c r="J180" s="37" t="s">
        <v>287</v>
      </c>
      <c r="K180" s="37">
        <v>9</v>
      </c>
      <c r="L180" s="39">
        <v>45562</v>
      </c>
      <c r="M180" s="37">
        <v>6018</v>
      </c>
      <c r="N180" s="71">
        <f t="shared" si="8"/>
        <v>900.87</v>
      </c>
      <c r="O180" s="40">
        <v>900.87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1441|1440011|0|0|18715383000140|0|441,64</v>
      </c>
      <c r="B181" s="50" t="str">
        <f t="shared" si="7"/>
        <v>1441|1440011|0|0|6020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287</v>
      </c>
      <c r="K181" s="37">
        <v>9</v>
      </c>
      <c r="L181" s="39">
        <v>45562</v>
      </c>
      <c r="M181" s="37">
        <v>6020</v>
      </c>
      <c r="N181" s="71">
        <f t="shared" si="8"/>
        <v>441.64</v>
      </c>
      <c r="O181" s="40">
        <v>441.64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1441|1440011|0|0|18715383000140|0|66,45</v>
      </c>
      <c r="B182" s="50" t="str">
        <f t="shared" si="7"/>
        <v>1441|1440011|0|0|6026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287</v>
      </c>
      <c r="K182" s="37">
        <v>9</v>
      </c>
      <c r="L182" s="39">
        <v>45565</v>
      </c>
      <c r="M182" s="37">
        <v>6026</v>
      </c>
      <c r="N182" s="71">
        <f t="shared" si="8"/>
        <v>66.45</v>
      </c>
      <c r="O182" s="40">
        <v>66.45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1441|1440011|0|0|18715383000140|0|58,97</v>
      </c>
      <c r="B183" s="50" t="str">
        <f t="shared" si="7"/>
        <v>1441|1440011|0|0|6045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287</v>
      </c>
      <c r="K183" s="37">
        <v>9</v>
      </c>
      <c r="L183" s="39">
        <v>45565</v>
      </c>
      <c r="M183" s="37">
        <v>6045</v>
      </c>
      <c r="N183" s="71">
        <f t="shared" si="8"/>
        <v>58.97</v>
      </c>
      <c r="O183" s="40">
        <v>58.97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1441|1440011|0|0|18715391000196|0|1529,62</v>
      </c>
      <c r="B184" s="50" t="str">
        <f t="shared" si="7"/>
        <v>1441|1440011|0|0|5440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18715391000196</v>
      </c>
      <c r="H184" s="38" t="s">
        <v>376</v>
      </c>
      <c r="I184" s="37">
        <v>0</v>
      </c>
      <c r="J184" s="37" t="s">
        <v>287</v>
      </c>
      <c r="K184" s="37">
        <v>9</v>
      </c>
      <c r="L184" s="39">
        <v>45544</v>
      </c>
      <c r="M184" s="37">
        <v>5440</v>
      </c>
      <c r="N184" s="71">
        <f t="shared" si="8"/>
        <v>1529.62</v>
      </c>
      <c r="O184" s="40">
        <v>1529.62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1441|1440011|0|0|18715391000196|0|218,42</v>
      </c>
      <c r="B185" s="50" t="str">
        <f t="shared" si="7"/>
        <v>1441|1440011|0|0|5782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18715391000196</v>
      </c>
      <c r="H185" s="38" t="s">
        <v>376</v>
      </c>
      <c r="I185" s="37">
        <v>0</v>
      </c>
      <c r="J185" s="37" t="s">
        <v>287</v>
      </c>
      <c r="K185" s="37">
        <v>9</v>
      </c>
      <c r="L185" s="39">
        <v>45553</v>
      </c>
      <c r="M185" s="37">
        <v>5782</v>
      </c>
      <c r="N185" s="71">
        <f t="shared" si="8"/>
        <v>218.42</v>
      </c>
      <c r="O185" s="40">
        <v>218.42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1441|1440011|0|0|18715409000150|0|224,62</v>
      </c>
      <c r="B186" s="50" t="str">
        <f t="shared" si="7"/>
        <v>1441|1440011|0|0|5612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18715409000150</v>
      </c>
      <c r="H186" s="38" t="s">
        <v>109</v>
      </c>
      <c r="I186" s="37">
        <v>0</v>
      </c>
      <c r="J186" s="37" t="s">
        <v>287</v>
      </c>
      <c r="K186" s="37">
        <v>9</v>
      </c>
      <c r="L186" s="39">
        <v>45547</v>
      </c>
      <c r="M186" s="37">
        <v>5612</v>
      </c>
      <c r="N186" s="71">
        <f t="shared" si="8"/>
        <v>224.62</v>
      </c>
      <c r="O186" s="40">
        <v>224.62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1441|1440011|0|0|18715417000104|0|278,17</v>
      </c>
      <c r="B187" s="50" t="str">
        <f t="shared" si="7"/>
        <v>1441|1440011|0|0|5454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18715417000104</v>
      </c>
      <c r="H187" s="38" t="s">
        <v>377</v>
      </c>
      <c r="I187" s="37">
        <v>0</v>
      </c>
      <c r="J187" s="37" t="s">
        <v>287</v>
      </c>
      <c r="K187" s="37">
        <v>9</v>
      </c>
      <c r="L187" s="39">
        <v>45544</v>
      </c>
      <c r="M187" s="37">
        <v>5454</v>
      </c>
      <c r="N187" s="71">
        <f t="shared" si="8"/>
        <v>278.17</v>
      </c>
      <c r="O187" s="40">
        <v>278.17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1441|1440011|0|0|18715425000142|0|537,53</v>
      </c>
      <c r="B188" s="50" t="str">
        <f t="shared" si="7"/>
        <v>1441|1440011|0|0|5476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18715425000142</v>
      </c>
      <c r="H188" s="38" t="s">
        <v>378</v>
      </c>
      <c r="I188" s="37">
        <v>0</v>
      </c>
      <c r="J188" s="37" t="s">
        <v>287</v>
      </c>
      <c r="K188" s="37">
        <v>9</v>
      </c>
      <c r="L188" s="39">
        <v>45545</v>
      </c>
      <c r="M188" s="37">
        <v>5476</v>
      </c>
      <c r="N188" s="71">
        <f t="shared" si="8"/>
        <v>537.53</v>
      </c>
      <c r="O188" s="40">
        <v>537.53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1441|1440011|0|0|18715425000142|0|168,17</v>
      </c>
      <c r="B189" s="50" t="str">
        <f t="shared" si="7"/>
        <v>1441|1440011|0|0|5790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18715425000142</v>
      </c>
      <c r="H189" s="38" t="s">
        <v>378</v>
      </c>
      <c r="I189" s="37">
        <v>0</v>
      </c>
      <c r="J189" s="37" t="s">
        <v>287</v>
      </c>
      <c r="K189" s="37">
        <v>9</v>
      </c>
      <c r="L189" s="39">
        <v>45553</v>
      </c>
      <c r="M189" s="37">
        <v>5790</v>
      </c>
      <c r="N189" s="71">
        <f t="shared" si="8"/>
        <v>168.17</v>
      </c>
      <c r="O189" s="40">
        <v>168.17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1441|1440011|0|0|18715441000135|0|187,48</v>
      </c>
      <c r="B190" s="50" t="str">
        <f t="shared" si="7"/>
        <v>1441|1440011|0|0|5667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18715441000135</v>
      </c>
      <c r="H190" s="38" t="s">
        <v>379</v>
      </c>
      <c r="I190" s="37">
        <v>0</v>
      </c>
      <c r="J190" s="37" t="s">
        <v>287</v>
      </c>
      <c r="K190" s="37">
        <v>9</v>
      </c>
      <c r="L190" s="39">
        <v>45552</v>
      </c>
      <c r="M190" s="37">
        <v>5667</v>
      </c>
      <c r="N190" s="71">
        <f t="shared" si="8"/>
        <v>187.48</v>
      </c>
      <c r="O190" s="40">
        <v>187.48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1441|1440011|0|0|18715474000185|0|264,12</v>
      </c>
      <c r="B191" s="50" t="str">
        <f t="shared" si="7"/>
        <v>1441|1440011|0|0|5377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18715474000185</v>
      </c>
      <c r="H191" s="38" t="s">
        <v>380</v>
      </c>
      <c r="I191" s="37">
        <v>0</v>
      </c>
      <c r="J191" s="37" t="s">
        <v>287</v>
      </c>
      <c r="K191" s="37">
        <v>9</v>
      </c>
      <c r="L191" s="39">
        <v>45540</v>
      </c>
      <c r="M191" s="37">
        <v>5377</v>
      </c>
      <c r="N191" s="71">
        <f t="shared" si="8"/>
        <v>264.12</v>
      </c>
      <c r="O191" s="40">
        <v>264.12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1441|1440011|0|0|18715490000178|0|283,87</v>
      </c>
      <c r="B192" s="50" t="str">
        <f t="shared" si="7"/>
        <v>1441|1440011|0|0|5376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18715490000178</v>
      </c>
      <c r="H192" s="38" t="s">
        <v>381</v>
      </c>
      <c r="I192" s="37">
        <v>0</v>
      </c>
      <c r="J192" s="37" t="s">
        <v>287</v>
      </c>
      <c r="K192" s="37">
        <v>9</v>
      </c>
      <c r="L192" s="39">
        <v>45540</v>
      </c>
      <c r="M192" s="37">
        <v>5376</v>
      </c>
      <c r="N192" s="71">
        <f t="shared" si="8"/>
        <v>283.87</v>
      </c>
      <c r="O192" s="40">
        <v>283.87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1441|1440011|0|0|18715508000131|0|1601,88</v>
      </c>
      <c r="B193" s="50" t="str">
        <f t="shared" si="7"/>
        <v>1441|1440011|0|0|5367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18715508000131</v>
      </c>
      <c r="H193" s="38" t="s">
        <v>382</v>
      </c>
      <c r="I193" s="37">
        <v>0</v>
      </c>
      <c r="J193" s="37" t="s">
        <v>287</v>
      </c>
      <c r="K193" s="37">
        <v>9</v>
      </c>
      <c r="L193" s="39">
        <v>45540</v>
      </c>
      <c r="M193" s="37">
        <v>5367</v>
      </c>
      <c r="N193" s="71">
        <f t="shared" si="8"/>
        <v>1601.88</v>
      </c>
      <c r="O193" s="40">
        <v>1601.88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1441|1440011|0|0|18715508000131|0|201,2</v>
      </c>
      <c r="B194" s="50" t="str">
        <f t="shared" si="7"/>
        <v>1441|1440011|0|0|5689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18715508000131</v>
      </c>
      <c r="H194" s="38" t="s">
        <v>382</v>
      </c>
      <c r="I194" s="37">
        <v>0</v>
      </c>
      <c r="J194" s="37" t="s">
        <v>287</v>
      </c>
      <c r="K194" s="37">
        <v>9</v>
      </c>
      <c r="L194" s="39">
        <v>45552</v>
      </c>
      <c r="M194" s="37">
        <v>5689</v>
      </c>
      <c r="N194" s="71">
        <f t="shared" si="8"/>
        <v>201.2</v>
      </c>
      <c r="O194" s="40">
        <v>201.2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1441|1440011|0|0|18837278000183|0|291,37</v>
      </c>
      <c r="B195" s="50" t="str">
        <f t="shared" si="7"/>
        <v>1441|1440011|0|0|5354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18837278000183</v>
      </c>
      <c r="H195" s="38" t="s">
        <v>383</v>
      </c>
      <c r="I195" s="37">
        <v>0</v>
      </c>
      <c r="J195" s="37" t="s">
        <v>287</v>
      </c>
      <c r="K195" s="37">
        <v>9</v>
      </c>
      <c r="L195" s="39">
        <v>45539</v>
      </c>
      <c r="M195" s="37">
        <v>5354</v>
      </c>
      <c r="N195" s="71">
        <f t="shared" si="8"/>
        <v>291.37</v>
      </c>
      <c r="O195" s="40">
        <v>291.37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1441|1440011|0|0|19718360000151|0|392,92</v>
      </c>
      <c r="B196" s="50" t="str">
        <f t="shared" si="7"/>
        <v>1441|1440011|0|0|5447</v>
      </c>
      <c r="C196" s="37">
        <v>1441</v>
      </c>
      <c r="D196" s="37">
        <v>1440011</v>
      </c>
      <c r="E196" s="37">
        <v>0</v>
      </c>
      <c r="F196" s="37">
        <v>0</v>
      </c>
      <c r="G196" s="37">
        <v>19718360000151</v>
      </c>
      <c r="H196" s="38" t="s">
        <v>384</v>
      </c>
      <c r="I196" s="37">
        <v>0</v>
      </c>
      <c r="J196" s="37" t="s">
        <v>287</v>
      </c>
      <c r="K196" s="37">
        <v>9</v>
      </c>
      <c r="L196" s="39">
        <v>45544</v>
      </c>
      <c r="M196" s="37">
        <v>5447</v>
      </c>
      <c r="N196" s="71">
        <f t="shared" si="8"/>
        <v>392.92</v>
      </c>
      <c r="O196" s="40">
        <v>392.92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1441|1440011|0|0|19718360000151|0|287,52</v>
      </c>
      <c r="B197" s="50" t="str">
        <f t="shared" ref="B197:B260" si="10">C197&amp;"|"&amp;D197&amp;"|"&amp;E197&amp;"|"&amp;F197&amp;"|"&amp;M197</f>
        <v>1441|1440011|0|0|5783</v>
      </c>
      <c r="C197" s="37">
        <v>1441</v>
      </c>
      <c r="D197" s="37">
        <v>1440011</v>
      </c>
      <c r="E197" s="37">
        <v>0</v>
      </c>
      <c r="F197" s="37">
        <v>0</v>
      </c>
      <c r="G197" s="37">
        <v>19718360000151</v>
      </c>
      <c r="H197" s="38" t="s">
        <v>384</v>
      </c>
      <c r="I197" s="37">
        <v>0</v>
      </c>
      <c r="J197" s="37" t="s">
        <v>287</v>
      </c>
      <c r="K197" s="37">
        <v>9</v>
      </c>
      <c r="L197" s="39">
        <v>45553</v>
      </c>
      <c r="M197" s="37">
        <v>5783</v>
      </c>
      <c r="N197" s="71">
        <f t="shared" si="8"/>
        <v>287.52</v>
      </c>
      <c r="O197" s="40">
        <v>287.52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1441|1440011|0|0|19876424000142|0|820,45</v>
      </c>
      <c r="B198" s="50" t="str">
        <f t="shared" si="10"/>
        <v>1441|1440011|0|0|5453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19876424000142</v>
      </c>
      <c r="H198" s="38" t="s">
        <v>385</v>
      </c>
      <c r="I198" s="37">
        <v>0</v>
      </c>
      <c r="J198" s="37" t="s">
        <v>287</v>
      </c>
      <c r="K198" s="37">
        <v>9</v>
      </c>
      <c r="L198" s="39">
        <v>45544</v>
      </c>
      <c r="M198" s="37">
        <v>5453</v>
      </c>
      <c r="N198" s="71">
        <f t="shared" ref="N198:N261" si="11">O198+P198</f>
        <v>820.45</v>
      </c>
      <c r="O198" s="40">
        <v>820.45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1441|1440011|0|0|19876424000142|0|169,25</v>
      </c>
      <c r="B199" s="50" t="str">
        <f t="shared" si="10"/>
        <v>1441|1440011|0|0|5785</v>
      </c>
      <c r="C199" s="37">
        <v>1441</v>
      </c>
      <c r="D199" s="37">
        <v>1440011</v>
      </c>
      <c r="E199" s="37">
        <v>0</v>
      </c>
      <c r="F199" s="37">
        <v>0</v>
      </c>
      <c r="G199" s="37">
        <v>19876424000142</v>
      </c>
      <c r="H199" s="38" t="s">
        <v>385</v>
      </c>
      <c r="I199" s="37">
        <v>0</v>
      </c>
      <c r="J199" s="37" t="s">
        <v>287</v>
      </c>
      <c r="K199" s="37">
        <v>9</v>
      </c>
      <c r="L199" s="39">
        <v>45553</v>
      </c>
      <c r="M199" s="37">
        <v>5785</v>
      </c>
      <c r="N199" s="71">
        <f t="shared" si="11"/>
        <v>169.25</v>
      </c>
      <c r="O199" s="40">
        <v>169.25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1441|1440011|0|0|20622890000180|0|1860,89</v>
      </c>
      <c r="B200" s="50" t="str">
        <f t="shared" si="10"/>
        <v>1441|1440011|0|0|5374</v>
      </c>
      <c r="C200" s="37">
        <v>1441</v>
      </c>
      <c r="D200" s="37">
        <v>1440011</v>
      </c>
      <c r="E200" s="37">
        <v>0</v>
      </c>
      <c r="F200" s="37">
        <v>0</v>
      </c>
      <c r="G200" s="37">
        <v>20622890000180</v>
      </c>
      <c r="H200" s="38" t="s">
        <v>386</v>
      </c>
      <c r="I200" s="37">
        <v>0</v>
      </c>
      <c r="J200" s="37" t="s">
        <v>287</v>
      </c>
      <c r="K200" s="37">
        <v>9</v>
      </c>
      <c r="L200" s="39">
        <v>45540</v>
      </c>
      <c r="M200" s="37">
        <v>5374</v>
      </c>
      <c r="N200" s="71">
        <f t="shared" si="11"/>
        <v>1860.89</v>
      </c>
      <c r="O200" s="40">
        <v>1860.89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1441|1440011|0|0|20622890000180|0|288,01</v>
      </c>
      <c r="B201" s="50" t="str">
        <f t="shared" si="10"/>
        <v>1441|1440011|0|0|5690</v>
      </c>
      <c r="C201" s="37">
        <v>1441</v>
      </c>
      <c r="D201" s="37">
        <v>1440011</v>
      </c>
      <c r="E201" s="37">
        <v>0</v>
      </c>
      <c r="F201" s="37">
        <v>0</v>
      </c>
      <c r="G201" s="37">
        <v>20622890000180</v>
      </c>
      <c r="H201" s="38" t="s">
        <v>386</v>
      </c>
      <c r="I201" s="37">
        <v>0</v>
      </c>
      <c r="J201" s="37" t="s">
        <v>287</v>
      </c>
      <c r="K201" s="37">
        <v>9</v>
      </c>
      <c r="L201" s="39">
        <v>45552</v>
      </c>
      <c r="M201" s="37">
        <v>5690</v>
      </c>
      <c r="N201" s="71">
        <f t="shared" si="11"/>
        <v>288.01</v>
      </c>
      <c r="O201" s="40">
        <v>288.01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1441|1440011|0|0|20920567000193|0|141,95</v>
      </c>
      <c r="B202" s="50" t="str">
        <f t="shared" si="10"/>
        <v>1441|1440011|0|0|5439</v>
      </c>
      <c r="C202" s="37">
        <v>1441</v>
      </c>
      <c r="D202" s="37">
        <v>1440011</v>
      </c>
      <c r="E202" s="37">
        <v>0</v>
      </c>
      <c r="F202" s="37">
        <v>0</v>
      </c>
      <c r="G202" s="37">
        <v>20920567000193</v>
      </c>
      <c r="H202" s="38" t="s">
        <v>387</v>
      </c>
      <c r="I202" s="37">
        <v>0</v>
      </c>
      <c r="J202" s="37" t="s">
        <v>287</v>
      </c>
      <c r="K202" s="37">
        <v>9</v>
      </c>
      <c r="L202" s="39">
        <v>45544</v>
      </c>
      <c r="M202" s="37">
        <v>5439</v>
      </c>
      <c r="N202" s="71">
        <f t="shared" si="11"/>
        <v>141.94999999999999</v>
      </c>
      <c r="O202" s="40">
        <v>141.94999999999999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1441|1440011|0|0|21461546000110|0|321,66</v>
      </c>
      <c r="B203" s="50" t="str">
        <f t="shared" si="10"/>
        <v>1441|1440011|0|0|5644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21461546000110</v>
      </c>
      <c r="H203" s="38" t="s">
        <v>388</v>
      </c>
      <c r="I203" s="37">
        <v>0</v>
      </c>
      <c r="J203" s="37" t="s">
        <v>287</v>
      </c>
      <c r="K203" s="37">
        <v>9</v>
      </c>
      <c r="L203" s="39">
        <v>45552</v>
      </c>
      <c r="M203" s="37">
        <v>5644</v>
      </c>
      <c r="N203" s="71">
        <f t="shared" si="11"/>
        <v>321.66000000000003</v>
      </c>
      <c r="O203" s="40">
        <v>321.66000000000003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1441|1440011|0|0|22646525000131|0|291,37</v>
      </c>
      <c r="B204" s="50" t="str">
        <f t="shared" si="10"/>
        <v>1441|1440011|0|0|5386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22646525000131</v>
      </c>
      <c r="H204" s="38" t="s">
        <v>389</v>
      </c>
      <c r="I204" s="37">
        <v>0</v>
      </c>
      <c r="J204" s="37" t="s">
        <v>287</v>
      </c>
      <c r="K204" s="37">
        <v>9</v>
      </c>
      <c r="L204" s="39">
        <v>45540</v>
      </c>
      <c r="M204" s="37">
        <v>5386</v>
      </c>
      <c r="N204" s="71">
        <f t="shared" si="11"/>
        <v>291.37</v>
      </c>
      <c r="O204" s="40">
        <v>291.37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1441|1440011|0|0|22678874000135|0|1317,81</v>
      </c>
      <c r="B205" s="50" t="str">
        <f t="shared" si="10"/>
        <v>1441|1440011|0|0|5387</v>
      </c>
      <c r="C205" s="37">
        <v>1441</v>
      </c>
      <c r="D205" s="37">
        <v>1440011</v>
      </c>
      <c r="E205" s="37">
        <v>0</v>
      </c>
      <c r="F205" s="37">
        <v>0</v>
      </c>
      <c r="G205" s="37">
        <v>22678874000135</v>
      </c>
      <c r="H205" s="38" t="s">
        <v>390</v>
      </c>
      <c r="I205" s="37">
        <v>0</v>
      </c>
      <c r="J205" s="37" t="s">
        <v>287</v>
      </c>
      <c r="K205" s="37">
        <v>9</v>
      </c>
      <c r="L205" s="39">
        <v>45540</v>
      </c>
      <c r="M205" s="37">
        <v>5387</v>
      </c>
      <c r="N205" s="71">
        <f t="shared" si="11"/>
        <v>1317.81</v>
      </c>
      <c r="O205" s="40">
        <v>1317.81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1441|1440011|0|0|22678874000135|0|227,82</v>
      </c>
      <c r="B206" s="50" t="str">
        <f t="shared" si="10"/>
        <v>1441|1440011|0|0|5692</v>
      </c>
      <c r="C206" s="37">
        <v>1441</v>
      </c>
      <c r="D206" s="37">
        <v>1440011</v>
      </c>
      <c r="E206" s="37">
        <v>0</v>
      </c>
      <c r="F206" s="37">
        <v>0</v>
      </c>
      <c r="G206" s="37">
        <v>22678874000135</v>
      </c>
      <c r="H206" s="38" t="s">
        <v>390</v>
      </c>
      <c r="I206" s="37">
        <v>0</v>
      </c>
      <c r="J206" s="37" t="s">
        <v>287</v>
      </c>
      <c r="K206" s="37">
        <v>9</v>
      </c>
      <c r="L206" s="39">
        <v>45552</v>
      </c>
      <c r="M206" s="37">
        <v>5692</v>
      </c>
      <c r="N206" s="71">
        <f t="shared" si="11"/>
        <v>227.82</v>
      </c>
      <c r="O206" s="40">
        <v>227.82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1441|1440011|0|0|22681423000157|0|221,95</v>
      </c>
      <c r="B207" s="50" t="str">
        <f t="shared" si="10"/>
        <v>1441|1440011|0|0|5373</v>
      </c>
      <c r="C207" s="37">
        <v>1441</v>
      </c>
      <c r="D207" s="37">
        <v>1440011</v>
      </c>
      <c r="E207" s="37">
        <v>0</v>
      </c>
      <c r="F207" s="37">
        <v>0</v>
      </c>
      <c r="G207" s="37">
        <v>22681423000157</v>
      </c>
      <c r="H207" s="38" t="s">
        <v>391</v>
      </c>
      <c r="I207" s="37">
        <v>0</v>
      </c>
      <c r="J207" s="37" t="s">
        <v>287</v>
      </c>
      <c r="K207" s="37">
        <v>9</v>
      </c>
      <c r="L207" s="39">
        <v>45540</v>
      </c>
      <c r="M207" s="37">
        <v>5373</v>
      </c>
      <c r="N207" s="71">
        <f t="shared" si="11"/>
        <v>221.95</v>
      </c>
      <c r="O207" s="40">
        <v>221.95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1441|1440011|0|0|22934889000117|0|288,81</v>
      </c>
      <c r="B208" s="50" t="str">
        <f t="shared" si="10"/>
        <v>1441|1440011|0|0|5389</v>
      </c>
      <c r="C208" s="37">
        <v>1441</v>
      </c>
      <c r="D208" s="37">
        <v>1440011</v>
      </c>
      <c r="E208" s="37">
        <v>0</v>
      </c>
      <c r="F208" s="37">
        <v>0</v>
      </c>
      <c r="G208" s="37">
        <v>22934889000117</v>
      </c>
      <c r="H208" s="38" t="s">
        <v>392</v>
      </c>
      <c r="I208" s="37">
        <v>0</v>
      </c>
      <c r="J208" s="37" t="s">
        <v>287</v>
      </c>
      <c r="K208" s="37">
        <v>9</v>
      </c>
      <c r="L208" s="39">
        <v>45540</v>
      </c>
      <c r="M208" s="37">
        <v>5389</v>
      </c>
      <c r="N208" s="71">
        <f t="shared" si="11"/>
        <v>288.81</v>
      </c>
      <c r="O208" s="40">
        <v>288.81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1441|1440011|0|0|23245806000145|0|150,47</v>
      </c>
      <c r="B209" s="50" t="str">
        <f t="shared" si="10"/>
        <v>1441|1440011|0|0|5657</v>
      </c>
      <c r="C209" s="37">
        <v>1441</v>
      </c>
      <c r="D209" s="37">
        <v>1440011</v>
      </c>
      <c r="E209" s="37">
        <v>0</v>
      </c>
      <c r="F209" s="37">
        <v>0</v>
      </c>
      <c r="G209" s="37">
        <v>23245806000145</v>
      </c>
      <c r="H209" s="38" t="s">
        <v>393</v>
      </c>
      <c r="I209" s="37">
        <v>0</v>
      </c>
      <c r="J209" s="37" t="s">
        <v>287</v>
      </c>
      <c r="K209" s="37">
        <v>9</v>
      </c>
      <c r="L209" s="39">
        <v>45552</v>
      </c>
      <c r="M209" s="37">
        <v>5657</v>
      </c>
      <c r="N209" s="71">
        <f t="shared" si="11"/>
        <v>150.47</v>
      </c>
      <c r="O209" s="40">
        <v>150.47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1441|1440011|0|0|23245806000145|0|14,11</v>
      </c>
      <c r="B210" s="50" t="str">
        <f t="shared" si="10"/>
        <v>1441|1440011|0|0|5684</v>
      </c>
      <c r="C210" s="37">
        <v>1441</v>
      </c>
      <c r="D210" s="37">
        <v>1440011</v>
      </c>
      <c r="E210" s="37">
        <v>0</v>
      </c>
      <c r="F210" s="37">
        <v>0</v>
      </c>
      <c r="G210" s="37">
        <v>23245806000145</v>
      </c>
      <c r="H210" s="38" t="s">
        <v>393</v>
      </c>
      <c r="I210" s="37">
        <v>0</v>
      </c>
      <c r="J210" s="37" t="s">
        <v>287</v>
      </c>
      <c r="K210" s="37">
        <v>9</v>
      </c>
      <c r="L210" s="39">
        <v>45552</v>
      </c>
      <c r="M210" s="37">
        <v>5684</v>
      </c>
      <c r="N210" s="71">
        <f t="shared" si="11"/>
        <v>14.11</v>
      </c>
      <c r="O210" s="40">
        <v>14.11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1441|1440011|0|0|23456650000141|0|405,52</v>
      </c>
      <c r="B211" s="50" t="str">
        <f t="shared" si="10"/>
        <v>1441|1440011|0|0|5665</v>
      </c>
      <c r="C211" s="37">
        <v>1441</v>
      </c>
      <c r="D211" s="37">
        <v>1440011</v>
      </c>
      <c r="E211" s="37">
        <v>0</v>
      </c>
      <c r="F211" s="37">
        <v>0</v>
      </c>
      <c r="G211" s="37">
        <v>23456650000141</v>
      </c>
      <c r="H211" s="38" t="s">
        <v>394</v>
      </c>
      <c r="I211" s="37">
        <v>0</v>
      </c>
      <c r="J211" s="37" t="s">
        <v>287</v>
      </c>
      <c r="K211" s="37">
        <v>9</v>
      </c>
      <c r="L211" s="39">
        <v>45552</v>
      </c>
      <c r="M211" s="37">
        <v>5665</v>
      </c>
      <c r="N211" s="71">
        <f t="shared" si="11"/>
        <v>405.52</v>
      </c>
      <c r="O211" s="40">
        <v>405.52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1441|1440011|0|0|23539463000121|0|158,9</v>
      </c>
      <c r="B212" s="50" t="str">
        <f t="shared" si="10"/>
        <v>1441|1440011|0|0|5393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23539463000121</v>
      </c>
      <c r="H212" s="38" t="s">
        <v>395</v>
      </c>
      <c r="I212" s="37">
        <v>0</v>
      </c>
      <c r="J212" s="37" t="s">
        <v>287</v>
      </c>
      <c r="K212" s="37">
        <v>9</v>
      </c>
      <c r="L212" s="39">
        <v>45540</v>
      </c>
      <c r="M212" s="37">
        <v>5393</v>
      </c>
      <c r="N212" s="71">
        <f t="shared" si="11"/>
        <v>158.9</v>
      </c>
      <c r="O212" s="40">
        <v>158.9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1441|1440011|0|0|23539463000121|0|14,29</v>
      </c>
      <c r="B213" s="50" t="str">
        <f t="shared" si="10"/>
        <v>1441|1440011|0|0|5394</v>
      </c>
      <c r="C213" s="37">
        <v>1441</v>
      </c>
      <c r="D213" s="37">
        <v>1440011</v>
      </c>
      <c r="E213" s="37">
        <v>0</v>
      </c>
      <c r="F213" s="37">
        <v>0</v>
      </c>
      <c r="G213" s="37">
        <v>23539463000121</v>
      </c>
      <c r="H213" s="38" t="s">
        <v>395</v>
      </c>
      <c r="I213" s="37">
        <v>0</v>
      </c>
      <c r="J213" s="37" t="s">
        <v>287</v>
      </c>
      <c r="K213" s="37">
        <v>9</v>
      </c>
      <c r="L213" s="39">
        <v>45540</v>
      </c>
      <c r="M213" s="37">
        <v>5394</v>
      </c>
      <c r="N213" s="71">
        <f t="shared" si="11"/>
        <v>14.29</v>
      </c>
      <c r="O213" s="40">
        <v>14.29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1441|1440011|0|0|23539463000121|0|132,25</v>
      </c>
      <c r="B214" s="50" t="str">
        <f t="shared" si="10"/>
        <v>1441|1440011|0|0|5395</v>
      </c>
      <c r="C214" s="37">
        <v>1441</v>
      </c>
      <c r="D214" s="37">
        <v>1440011</v>
      </c>
      <c r="E214" s="37">
        <v>0</v>
      </c>
      <c r="F214" s="37">
        <v>0</v>
      </c>
      <c r="G214" s="37">
        <v>23539463000121</v>
      </c>
      <c r="H214" s="38" t="s">
        <v>395</v>
      </c>
      <c r="I214" s="37">
        <v>0</v>
      </c>
      <c r="J214" s="37" t="s">
        <v>287</v>
      </c>
      <c r="K214" s="37">
        <v>9</v>
      </c>
      <c r="L214" s="39">
        <v>45540</v>
      </c>
      <c r="M214" s="37">
        <v>5395</v>
      </c>
      <c r="N214" s="71">
        <f t="shared" si="11"/>
        <v>132.25</v>
      </c>
      <c r="O214" s="40">
        <v>132.25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1441|1440011|0|0|23539463000121|0|16,5</v>
      </c>
      <c r="B215" s="50" t="str">
        <f t="shared" si="10"/>
        <v>1441|1440011|0|0|5396</v>
      </c>
      <c r="C215" s="37">
        <v>1441</v>
      </c>
      <c r="D215" s="37">
        <v>1440011</v>
      </c>
      <c r="E215" s="37">
        <v>0</v>
      </c>
      <c r="F215" s="37">
        <v>0</v>
      </c>
      <c r="G215" s="37">
        <v>23539463000121</v>
      </c>
      <c r="H215" s="38" t="s">
        <v>395</v>
      </c>
      <c r="I215" s="37">
        <v>0</v>
      </c>
      <c r="J215" s="37" t="s">
        <v>287</v>
      </c>
      <c r="K215" s="37">
        <v>9</v>
      </c>
      <c r="L215" s="39">
        <v>45540</v>
      </c>
      <c r="M215" s="37">
        <v>5396</v>
      </c>
      <c r="N215" s="71">
        <f t="shared" si="11"/>
        <v>16.5</v>
      </c>
      <c r="O215" s="40">
        <v>16.5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1441|1440011|0|0|23804149000129|0|321,66</v>
      </c>
      <c r="B216" s="50" t="str">
        <f t="shared" si="10"/>
        <v>1441|1440011|0|0|5666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23804149000129</v>
      </c>
      <c r="H216" s="38" t="s">
        <v>396</v>
      </c>
      <c r="I216" s="37">
        <v>0</v>
      </c>
      <c r="J216" s="37" t="s">
        <v>287</v>
      </c>
      <c r="K216" s="37">
        <v>9</v>
      </c>
      <c r="L216" s="39">
        <v>45552</v>
      </c>
      <c r="M216" s="37">
        <v>5666</v>
      </c>
      <c r="N216" s="71">
        <f t="shared" si="11"/>
        <v>321.66000000000003</v>
      </c>
      <c r="O216" s="40">
        <v>321.66000000000003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1441|1440011|0|0|24996969000122|0|14,07</v>
      </c>
      <c r="B217" s="50" t="str">
        <f t="shared" si="10"/>
        <v>1441|1440011|0|0|5336</v>
      </c>
      <c r="C217" s="37">
        <v>1441</v>
      </c>
      <c r="D217" s="37">
        <v>1440011</v>
      </c>
      <c r="E217" s="37">
        <v>0</v>
      </c>
      <c r="F217" s="37">
        <v>0</v>
      </c>
      <c r="G217" s="37">
        <v>24996969000122</v>
      </c>
      <c r="H217" s="38" t="s">
        <v>397</v>
      </c>
      <c r="I217" s="37">
        <v>0</v>
      </c>
      <c r="J217" s="37" t="s">
        <v>287</v>
      </c>
      <c r="K217" s="37">
        <v>9</v>
      </c>
      <c r="L217" s="39">
        <v>45537</v>
      </c>
      <c r="M217" s="37">
        <v>5336</v>
      </c>
      <c r="N217" s="71">
        <f t="shared" si="11"/>
        <v>14.07</v>
      </c>
      <c r="O217" s="40">
        <v>14.07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1441|1440011|0|0|24996969000122|0|143,01</v>
      </c>
      <c r="B218" s="50" t="str">
        <f t="shared" si="10"/>
        <v>1441|1440011|0|0|5337</v>
      </c>
      <c r="C218" s="37">
        <v>1441</v>
      </c>
      <c r="D218" s="37">
        <v>1440011</v>
      </c>
      <c r="E218" s="37">
        <v>0</v>
      </c>
      <c r="F218" s="37">
        <v>0</v>
      </c>
      <c r="G218" s="37">
        <v>24996969000122</v>
      </c>
      <c r="H218" s="38" t="s">
        <v>397</v>
      </c>
      <c r="I218" s="37">
        <v>0</v>
      </c>
      <c r="J218" s="37" t="s">
        <v>287</v>
      </c>
      <c r="K218" s="37">
        <v>9</v>
      </c>
      <c r="L218" s="39">
        <v>45537</v>
      </c>
      <c r="M218" s="37">
        <v>5337</v>
      </c>
      <c r="N218" s="71">
        <f t="shared" si="11"/>
        <v>143.01</v>
      </c>
      <c r="O218" s="40">
        <v>143.01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1441|1440011|0|0|24996969000122|0|451,42</v>
      </c>
      <c r="B219" s="50" t="str">
        <f t="shared" si="10"/>
        <v>1441|1440011|0|0|5338</v>
      </c>
      <c r="C219" s="37">
        <v>1441</v>
      </c>
      <c r="D219" s="37">
        <v>1440011</v>
      </c>
      <c r="E219" s="37">
        <v>0</v>
      </c>
      <c r="F219" s="37">
        <v>0</v>
      </c>
      <c r="G219" s="37">
        <v>24996969000122</v>
      </c>
      <c r="H219" s="38" t="s">
        <v>397</v>
      </c>
      <c r="I219" s="37">
        <v>0</v>
      </c>
      <c r="J219" s="37" t="s">
        <v>287</v>
      </c>
      <c r="K219" s="37">
        <v>9</v>
      </c>
      <c r="L219" s="39">
        <v>45537</v>
      </c>
      <c r="M219" s="37">
        <v>5338</v>
      </c>
      <c r="N219" s="71">
        <f t="shared" si="11"/>
        <v>451.42</v>
      </c>
      <c r="O219" s="40">
        <v>451.42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1441|1440011|0|0|24996969000122|0|42,33</v>
      </c>
      <c r="B220" s="50" t="str">
        <f t="shared" si="10"/>
        <v>1441|1440011|0|0|5339</v>
      </c>
      <c r="C220" s="37">
        <v>1441</v>
      </c>
      <c r="D220" s="37">
        <v>1440011</v>
      </c>
      <c r="E220" s="37">
        <v>0</v>
      </c>
      <c r="F220" s="37">
        <v>0</v>
      </c>
      <c r="G220" s="37">
        <v>24996969000122</v>
      </c>
      <c r="H220" s="38" t="s">
        <v>397</v>
      </c>
      <c r="I220" s="37">
        <v>0</v>
      </c>
      <c r="J220" s="37" t="s">
        <v>287</v>
      </c>
      <c r="K220" s="37">
        <v>9</v>
      </c>
      <c r="L220" s="39">
        <v>45537</v>
      </c>
      <c r="M220" s="37">
        <v>5339</v>
      </c>
      <c r="N220" s="71">
        <f t="shared" si="11"/>
        <v>42.33</v>
      </c>
      <c r="O220" s="40">
        <v>42.33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1441|1440011|0|0|24996969000122|0|40,4</v>
      </c>
      <c r="B221" s="50" t="str">
        <f t="shared" si="10"/>
        <v>1441|1440011|0|0|6051</v>
      </c>
      <c r="C221" s="37">
        <v>1441</v>
      </c>
      <c r="D221" s="37">
        <v>1440011</v>
      </c>
      <c r="E221" s="37">
        <v>0</v>
      </c>
      <c r="F221" s="37">
        <v>0</v>
      </c>
      <c r="G221" s="37">
        <v>24996969000122</v>
      </c>
      <c r="H221" s="38" t="s">
        <v>397</v>
      </c>
      <c r="I221" s="37">
        <v>0</v>
      </c>
      <c r="J221" s="37" t="s">
        <v>287</v>
      </c>
      <c r="K221" s="37">
        <v>10</v>
      </c>
      <c r="L221" s="39">
        <v>45566</v>
      </c>
      <c r="M221" s="37">
        <v>6051</v>
      </c>
      <c r="N221" s="71">
        <f t="shared" si="11"/>
        <v>40.4</v>
      </c>
      <c r="O221" s="40">
        <v>40.4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1441|1440011|0|0|24996969000122|0|451,42</v>
      </c>
      <c r="B222" s="50" t="str">
        <f t="shared" si="10"/>
        <v>1441|1440011|0|0|6052</v>
      </c>
      <c r="C222" s="37">
        <v>1441</v>
      </c>
      <c r="D222" s="37">
        <v>1440011</v>
      </c>
      <c r="E222" s="37">
        <v>0</v>
      </c>
      <c r="F222" s="37">
        <v>0</v>
      </c>
      <c r="G222" s="37">
        <v>24996969000122</v>
      </c>
      <c r="H222" s="38" t="s">
        <v>397</v>
      </c>
      <c r="I222" s="37">
        <v>0</v>
      </c>
      <c r="J222" s="37" t="s">
        <v>287</v>
      </c>
      <c r="K222" s="37">
        <v>10</v>
      </c>
      <c r="L222" s="39">
        <v>45566</v>
      </c>
      <c r="M222" s="37">
        <v>6052</v>
      </c>
      <c r="N222" s="71">
        <f t="shared" si="11"/>
        <v>451.42</v>
      </c>
      <c r="O222" s="40">
        <v>451.42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1441|1440011|0|0|24996969000122|0|13,43</v>
      </c>
      <c r="B223" s="50" t="str">
        <f t="shared" si="10"/>
        <v>1441|1440011|0|0|6053</v>
      </c>
      <c r="C223" s="37">
        <v>1441</v>
      </c>
      <c r="D223" s="37">
        <v>1440011</v>
      </c>
      <c r="E223" s="37">
        <v>0</v>
      </c>
      <c r="F223" s="37">
        <v>0</v>
      </c>
      <c r="G223" s="37">
        <v>24996969000122</v>
      </c>
      <c r="H223" s="38" t="s">
        <v>397</v>
      </c>
      <c r="I223" s="37">
        <v>0</v>
      </c>
      <c r="J223" s="37" t="s">
        <v>287</v>
      </c>
      <c r="K223" s="37">
        <v>10</v>
      </c>
      <c r="L223" s="39">
        <v>45566</v>
      </c>
      <c r="M223" s="37">
        <v>6053</v>
      </c>
      <c r="N223" s="71">
        <f t="shared" si="11"/>
        <v>13.43</v>
      </c>
      <c r="O223" s="40">
        <v>13.43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1441|1440011|0|0|24996969000122|0|143,01</v>
      </c>
      <c r="B224" s="50" t="str">
        <f t="shared" si="10"/>
        <v>1441|1440011|0|0|6054</v>
      </c>
      <c r="C224" s="37">
        <v>1441</v>
      </c>
      <c r="D224" s="37">
        <v>1440011</v>
      </c>
      <c r="E224" s="37">
        <v>0</v>
      </c>
      <c r="F224" s="37">
        <v>0</v>
      </c>
      <c r="G224" s="37">
        <v>24996969000122</v>
      </c>
      <c r="H224" s="38" t="s">
        <v>397</v>
      </c>
      <c r="I224" s="37">
        <v>0</v>
      </c>
      <c r="J224" s="37" t="s">
        <v>287</v>
      </c>
      <c r="K224" s="37">
        <v>10</v>
      </c>
      <c r="L224" s="39">
        <v>45566</v>
      </c>
      <c r="M224" s="37">
        <v>6054</v>
      </c>
      <c r="N224" s="71">
        <f t="shared" si="11"/>
        <v>143.01</v>
      </c>
      <c r="O224" s="40">
        <v>143.01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1441|1440011|0|0|29979036000140|0|15627,58</v>
      </c>
      <c r="B225" s="50" t="str">
        <f t="shared" si="10"/>
        <v>1441|1440011|0|0|5460</v>
      </c>
      <c r="C225" s="37">
        <v>1441</v>
      </c>
      <c r="D225" s="37">
        <v>1440011</v>
      </c>
      <c r="E225" s="37">
        <v>0</v>
      </c>
      <c r="F225" s="37">
        <v>0</v>
      </c>
      <c r="G225" s="37">
        <v>29979036000140</v>
      </c>
      <c r="H225" s="38" t="s">
        <v>398</v>
      </c>
      <c r="I225" s="37">
        <v>0</v>
      </c>
      <c r="J225" s="37" t="s">
        <v>287</v>
      </c>
      <c r="K225" s="37">
        <v>9</v>
      </c>
      <c r="L225" s="39">
        <v>45544</v>
      </c>
      <c r="M225" s="37">
        <v>5460</v>
      </c>
      <c r="N225" s="71">
        <f t="shared" si="11"/>
        <v>15627.58</v>
      </c>
      <c r="O225" s="40">
        <v>15627.58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1441|1440011|0|0|29979036000140|0|438542,17</v>
      </c>
      <c r="B226" s="50" t="str">
        <f t="shared" si="10"/>
        <v>1441|1440011|0|0|5627</v>
      </c>
      <c r="C226" s="37">
        <v>1441</v>
      </c>
      <c r="D226" s="37">
        <v>1440011</v>
      </c>
      <c r="E226" s="37">
        <v>0</v>
      </c>
      <c r="F226" s="37">
        <v>0</v>
      </c>
      <c r="G226" s="37">
        <v>29979036000140</v>
      </c>
      <c r="H226" s="38" t="s">
        <v>398</v>
      </c>
      <c r="I226" s="37">
        <v>0</v>
      </c>
      <c r="J226" s="37" t="s">
        <v>287</v>
      </c>
      <c r="K226" s="37">
        <v>9</v>
      </c>
      <c r="L226" s="39">
        <v>45547</v>
      </c>
      <c r="M226" s="37">
        <v>5627</v>
      </c>
      <c r="N226" s="71">
        <f t="shared" si="11"/>
        <v>438542.17</v>
      </c>
      <c r="O226" s="40">
        <v>438542.17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1441|1440011|0|0|29979036000140|0|124,9</v>
      </c>
      <c r="B227" s="50" t="str">
        <f t="shared" si="10"/>
        <v>1441|1440011|0|0|5645</v>
      </c>
      <c r="C227" s="37">
        <v>1441</v>
      </c>
      <c r="D227" s="37">
        <v>1440011</v>
      </c>
      <c r="E227" s="37">
        <v>0</v>
      </c>
      <c r="F227" s="37">
        <v>0</v>
      </c>
      <c r="G227" s="37">
        <v>29979036000140</v>
      </c>
      <c r="H227" s="38" t="s">
        <v>398</v>
      </c>
      <c r="I227" s="37">
        <v>0</v>
      </c>
      <c r="J227" s="37" t="s">
        <v>287</v>
      </c>
      <c r="K227" s="37">
        <v>9</v>
      </c>
      <c r="L227" s="39">
        <v>45552</v>
      </c>
      <c r="M227" s="37">
        <v>5645</v>
      </c>
      <c r="N227" s="71">
        <f t="shared" si="11"/>
        <v>124.9</v>
      </c>
      <c r="O227" s="40">
        <v>124.9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1441|1440011|0|0|29979036000140|0|8663,92</v>
      </c>
      <c r="B228" s="50" t="str">
        <f t="shared" si="10"/>
        <v>1441|1440011|0|0|6007</v>
      </c>
      <c r="C228" s="37">
        <v>1441</v>
      </c>
      <c r="D228" s="37">
        <v>1440011</v>
      </c>
      <c r="E228" s="37">
        <v>0</v>
      </c>
      <c r="F228" s="37">
        <v>0</v>
      </c>
      <c r="G228" s="37">
        <v>29979036000140</v>
      </c>
      <c r="H228" s="38" t="s">
        <v>398</v>
      </c>
      <c r="I228" s="37">
        <v>0</v>
      </c>
      <c r="J228" s="37" t="s">
        <v>287</v>
      </c>
      <c r="K228" s="37">
        <v>9</v>
      </c>
      <c r="L228" s="39">
        <v>45562</v>
      </c>
      <c r="M228" s="37">
        <v>6007</v>
      </c>
      <c r="N228" s="71">
        <f t="shared" si="11"/>
        <v>8663.92</v>
      </c>
      <c r="O228" s="40">
        <v>8663.92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1441|1440011|0|0|29979036000140|0|15627,58</v>
      </c>
      <c r="B229" s="50" t="str">
        <f t="shared" si="10"/>
        <v>1441|1440011|0|0|6021</v>
      </c>
      <c r="C229" s="37">
        <v>1441</v>
      </c>
      <c r="D229" s="37">
        <v>1440011</v>
      </c>
      <c r="E229" s="37">
        <v>0</v>
      </c>
      <c r="F229" s="37">
        <v>0</v>
      </c>
      <c r="G229" s="37">
        <v>29979036000140</v>
      </c>
      <c r="H229" s="38" t="s">
        <v>398</v>
      </c>
      <c r="I229" s="37">
        <v>0</v>
      </c>
      <c r="J229" s="37" t="s">
        <v>287</v>
      </c>
      <c r="K229" s="37">
        <v>9</v>
      </c>
      <c r="L229" s="39">
        <v>45565</v>
      </c>
      <c r="M229" s="37">
        <v>6021</v>
      </c>
      <c r="N229" s="71">
        <f t="shared" si="11"/>
        <v>15627.58</v>
      </c>
      <c r="O229" s="40">
        <v>15627.58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1441|1440011|0|0|73357469000156|0|288,81</v>
      </c>
      <c r="B230" s="50" t="str">
        <f t="shared" si="10"/>
        <v>1441|1440011|0|0|5382</v>
      </c>
      <c r="C230" s="37">
        <v>1441</v>
      </c>
      <c r="D230" s="37">
        <v>1440011</v>
      </c>
      <c r="E230" s="37">
        <v>0</v>
      </c>
      <c r="F230" s="37">
        <v>0</v>
      </c>
      <c r="G230" s="37">
        <v>73357469000156</v>
      </c>
      <c r="H230" s="38" t="s">
        <v>399</v>
      </c>
      <c r="I230" s="37">
        <v>0</v>
      </c>
      <c r="J230" s="37" t="s">
        <v>287</v>
      </c>
      <c r="K230" s="37">
        <v>9</v>
      </c>
      <c r="L230" s="39">
        <v>45540</v>
      </c>
      <c r="M230" s="37">
        <v>5382</v>
      </c>
      <c r="N230" s="71">
        <f t="shared" si="11"/>
        <v>288.81</v>
      </c>
      <c r="O230" s="40">
        <v>288.81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1441|1440011|6|2024|16829475000125|3913|66,14</v>
      </c>
      <c r="B231" s="50" t="str">
        <f t="shared" si="10"/>
        <v>1441|1440011|6|2024|6011</v>
      </c>
      <c r="C231" s="37">
        <v>1441</v>
      </c>
      <c r="D231" s="37">
        <v>1440011</v>
      </c>
      <c r="E231" s="37">
        <v>6</v>
      </c>
      <c r="F231" s="37">
        <v>2024</v>
      </c>
      <c r="G231" s="37">
        <v>16829475000125</v>
      </c>
      <c r="H231" s="38" t="s">
        <v>400</v>
      </c>
      <c r="I231" s="37">
        <v>3913</v>
      </c>
      <c r="J231" s="37" t="s">
        <v>289</v>
      </c>
      <c r="K231" s="37">
        <v>9</v>
      </c>
      <c r="L231" s="39">
        <v>45562</v>
      </c>
      <c r="M231" s="37">
        <v>6011</v>
      </c>
      <c r="N231" s="71">
        <f t="shared" si="11"/>
        <v>66.14</v>
      </c>
      <c r="O231" s="40">
        <v>66.14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1441|1440011|7|2024|17281106000103|3913|1268,1</v>
      </c>
      <c r="B232" s="50" t="str">
        <f t="shared" si="10"/>
        <v>1441|1440011|7|2024|5443</v>
      </c>
      <c r="C232" s="37">
        <v>1441</v>
      </c>
      <c r="D232" s="37">
        <v>1440011</v>
      </c>
      <c r="E232" s="37">
        <v>7</v>
      </c>
      <c r="F232" s="37">
        <v>2024</v>
      </c>
      <c r="G232" s="37">
        <v>17281106000103</v>
      </c>
      <c r="H232" s="38" t="s">
        <v>401</v>
      </c>
      <c r="I232" s="37">
        <v>3913</v>
      </c>
      <c r="J232" s="37" t="s">
        <v>289</v>
      </c>
      <c r="K232" s="37">
        <v>9</v>
      </c>
      <c r="L232" s="39">
        <v>45544</v>
      </c>
      <c r="M232" s="37">
        <v>5443</v>
      </c>
      <c r="N232" s="71">
        <f t="shared" si="11"/>
        <v>1268.0999999999999</v>
      </c>
      <c r="O232" s="40">
        <v>1207.23</v>
      </c>
      <c r="P232" s="40">
        <v>60.87</v>
      </c>
      <c r="Q232" s="34">
        <v>0</v>
      </c>
    </row>
    <row r="233" spans="1:17" ht="24.95" customHeight="1" x14ac:dyDescent="0.2">
      <c r="A233" s="50" t="str">
        <f t="shared" si="9"/>
        <v>1441|1440011|7|2024|17281106000103|3913|90,49</v>
      </c>
      <c r="B233" s="50" t="str">
        <f t="shared" si="10"/>
        <v>1441|1440011|7|2024|5449</v>
      </c>
      <c r="C233" s="37">
        <v>1441</v>
      </c>
      <c r="D233" s="37">
        <v>1440011</v>
      </c>
      <c r="E233" s="37">
        <v>7</v>
      </c>
      <c r="F233" s="37">
        <v>2024</v>
      </c>
      <c r="G233" s="37">
        <v>17281106000103</v>
      </c>
      <c r="H233" s="38" t="s">
        <v>401</v>
      </c>
      <c r="I233" s="37">
        <v>3913</v>
      </c>
      <c r="J233" s="37" t="s">
        <v>289</v>
      </c>
      <c r="K233" s="37">
        <v>9</v>
      </c>
      <c r="L233" s="39">
        <v>45544</v>
      </c>
      <c r="M233" s="37">
        <v>5449</v>
      </c>
      <c r="N233" s="71">
        <f t="shared" si="11"/>
        <v>90.490000000000009</v>
      </c>
      <c r="O233" s="40">
        <v>86.15</v>
      </c>
      <c r="P233" s="40">
        <v>4.34</v>
      </c>
      <c r="Q233" s="34">
        <v>0</v>
      </c>
    </row>
    <row r="234" spans="1:17" ht="24.95" customHeight="1" x14ac:dyDescent="0.2">
      <c r="A234" s="50" t="str">
        <f t="shared" si="9"/>
        <v>1441|1440011|7|2024|17281106000103|3913|38,24</v>
      </c>
      <c r="B234" s="50" t="str">
        <f t="shared" si="10"/>
        <v>1441|1440011|7|2024|5468</v>
      </c>
      <c r="C234" s="37">
        <v>1441</v>
      </c>
      <c r="D234" s="37">
        <v>1440011</v>
      </c>
      <c r="E234" s="37">
        <v>7</v>
      </c>
      <c r="F234" s="37">
        <v>2024</v>
      </c>
      <c r="G234" s="37">
        <v>17281106000103</v>
      </c>
      <c r="H234" s="38" t="s">
        <v>401</v>
      </c>
      <c r="I234" s="37">
        <v>3913</v>
      </c>
      <c r="J234" s="37" t="s">
        <v>289</v>
      </c>
      <c r="K234" s="37">
        <v>9</v>
      </c>
      <c r="L234" s="39">
        <v>45545</v>
      </c>
      <c r="M234" s="37">
        <v>5468</v>
      </c>
      <c r="N234" s="71">
        <f t="shared" si="11"/>
        <v>38.24</v>
      </c>
      <c r="O234" s="40">
        <v>36.4</v>
      </c>
      <c r="P234" s="40">
        <v>1.84</v>
      </c>
      <c r="Q234" s="34">
        <v>0</v>
      </c>
    </row>
    <row r="235" spans="1:17" ht="24.95" customHeight="1" x14ac:dyDescent="0.2">
      <c r="A235" s="50" t="str">
        <f t="shared" si="9"/>
        <v>1441|1440011|7|2024|17281106000103|3913|125,35</v>
      </c>
      <c r="B235" s="50" t="str">
        <f t="shared" si="10"/>
        <v>1441|1440011|7|2024|5479</v>
      </c>
      <c r="C235" s="37">
        <v>1441</v>
      </c>
      <c r="D235" s="37">
        <v>1440011</v>
      </c>
      <c r="E235" s="37">
        <v>7</v>
      </c>
      <c r="F235" s="37">
        <v>2024</v>
      </c>
      <c r="G235" s="37">
        <v>17281106000103</v>
      </c>
      <c r="H235" s="38" t="s">
        <v>401</v>
      </c>
      <c r="I235" s="37">
        <v>3913</v>
      </c>
      <c r="J235" s="37" t="s">
        <v>289</v>
      </c>
      <c r="K235" s="37">
        <v>9</v>
      </c>
      <c r="L235" s="39">
        <v>45545</v>
      </c>
      <c r="M235" s="37">
        <v>5479</v>
      </c>
      <c r="N235" s="71">
        <f t="shared" si="11"/>
        <v>125.35</v>
      </c>
      <c r="O235" s="40">
        <v>119.33</v>
      </c>
      <c r="P235" s="40">
        <v>6.02</v>
      </c>
      <c r="Q235" s="34">
        <v>0</v>
      </c>
    </row>
    <row r="236" spans="1:17" ht="24.95" customHeight="1" x14ac:dyDescent="0.2">
      <c r="A236" s="50" t="str">
        <f t="shared" si="9"/>
        <v>1441|1440011|7|2024|17281106000103|3913|29,22</v>
      </c>
      <c r="B236" s="50" t="str">
        <f t="shared" si="10"/>
        <v>1441|1440011|7|2024|5483</v>
      </c>
      <c r="C236" s="37">
        <v>1441</v>
      </c>
      <c r="D236" s="37">
        <v>1440011</v>
      </c>
      <c r="E236" s="37">
        <v>7</v>
      </c>
      <c r="F236" s="37">
        <v>2024</v>
      </c>
      <c r="G236" s="37">
        <v>17281106000103</v>
      </c>
      <c r="H236" s="38" t="s">
        <v>401</v>
      </c>
      <c r="I236" s="37">
        <v>3913</v>
      </c>
      <c r="J236" s="37" t="s">
        <v>289</v>
      </c>
      <c r="K236" s="37">
        <v>9</v>
      </c>
      <c r="L236" s="39">
        <v>45545</v>
      </c>
      <c r="M236" s="37">
        <v>5483</v>
      </c>
      <c r="N236" s="71">
        <f t="shared" si="11"/>
        <v>29.22</v>
      </c>
      <c r="O236" s="40">
        <v>27.82</v>
      </c>
      <c r="P236" s="40">
        <v>1.4</v>
      </c>
      <c r="Q236" s="34">
        <v>0</v>
      </c>
    </row>
    <row r="237" spans="1:17" ht="24.95" customHeight="1" x14ac:dyDescent="0.2">
      <c r="A237" s="50" t="str">
        <f t="shared" si="9"/>
        <v>1441|1440011|7|2024|17281106000103|3913|103,97</v>
      </c>
      <c r="B237" s="50" t="str">
        <f t="shared" si="10"/>
        <v>1441|1440011|7|2024|5486</v>
      </c>
      <c r="C237" s="37">
        <v>1441</v>
      </c>
      <c r="D237" s="37">
        <v>1440011</v>
      </c>
      <c r="E237" s="37">
        <v>7</v>
      </c>
      <c r="F237" s="37">
        <v>2024</v>
      </c>
      <c r="G237" s="37">
        <v>17281106000103</v>
      </c>
      <c r="H237" s="38" t="s">
        <v>401</v>
      </c>
      <c r="I237" s="37">
        <v>3913</v>
      </c>
      <c r="J237" s="37" t="s">
        <v>289</v>
      </c>
      <c r="K237" s="37">
        <v>9</v>
      </c>
      <c r="L237" s="39">
        <v>45545</v>
      </c>
      <c r="M237" s="37">
        <v>5486</v>
      </c>
      <c r="N237" s="71">
        <f t="shared" si="11"/>
        <v>103.97</v>
      </c>
      <c r="O237" s="40">
        <v>98.98</v>
      </c>
      <c r="P237" s="40">
        <v>4.99</v>
      </c>
      <c r="Q237" s="34">
        <v>0</v>
      </c>
    </row>
    <row r="238" spans="1:17" ht="24.95" customHeight="1" x14ac:dyDescent="0.2">
      <c r="A238" s="50" t="str">
        <f t="shared" si="9"/>
        <v>1441|1440011|7|2024|17281106000103|3913|291,33</v>
      </c>
      <c r="B238" s="50" t="str">
        <f t="shared" si="10"/>
        <v>1441|1440011|7|2024|5488</v>
      </c>
      <c r="C238" s="37">
        <v>1441</v>
      </c>
      <c r="D238" s="37">
        <v>1440011</v>
      </c>
      <c r="E238" s="37">
        <v>7</v>
      </c>
      <c r="F238" s="37">
        <v>2024</v>
      </c>
      <c r="G238" s="37">
        <v>17281106000103</v>
      </c>
      <c r="H238" s="38" t="s">
        <v>401</v>
      </c>
      <c r="I238" s="37">
        <v>3913</v>
      </c>
      <c r="J238" s="37" t="s">
        <v>289</v>
      </c>
      <c r="K238" s="37">
        <v>9</v>
      </c>
      <c r="L238" s="39">
        <v>45545</v>
      </c>
      <c r="M238" s="37">
        <v>5488</v>
      </c>
      <c r="N238" s="71">
        <f t="shared" si="11"/>
        <v>291.33000000000004</v>
      </c>
      <c r="O238" s="40">
        <v>277.35000000000002</v>
      </c>
      <c r="P238" s="40">
        <v>13.98</v>
      </c>
      <c r="Q238" s="34">
        <v>0</v>
      </c>
    </row>
    <row r="239" spans="1:17" ht="24.95" customHeight="1" x14ac:dyDescent="0.2">
      <c r="A239" s="50" t="str">
        <f t="shared" si="9"/>
        <v>1441|1440011|7|2024|17281106000103|3913|113,93</v>
      </c>
      <c r="B239" s="50" t="str">
        <f t="shared" si="10"/>
        <v>1441|1440011|7|2024|5490</v>
      </c>
      <c r="C239" s="37">
        <v>1441</v>
      </c>
      <c r="D239" s="37">
        <v>1440011</v>
      </c>
      <c r="E239" s="37">
        <v>7</v>
      </c>
      <c r="F239" s="37">
        <v>2024</v>
      </c>
      <c r="G239" s="37">
        <v>17281106000103</v>
      </c>
      <c r="H239" s="38" t="s">
        <v>401</v>
      </c>
      <c r="I239" s="37">
        <v>3913</v>
      </c>
      <c r="J239" s="37" t="s">
        <v>289</v>
      </c>
      <c r="K239" s="37">
        <v>9</v>
      </c>
      <c r="L239" s="39">
        <v>45545</v>
      </c>
      <c r="M239" s="37">
        <v>5490</v>
      </c>
      <c r="N239" s="71">
        <f t="shared" si="11"/>
        <v>113.92999999999999</v>
      </c>
      <c r="O239" s="40">
        <v>108.46</v>
      </c>
      <c r="P239" s="40">
        <v>5.47</v>
      </c>
      <c r="Q239" s="34">
        <v>0</v>
      </c>
    </row>
    <row r="240" spans="1:17" ht="24.95" customHeight="1" x14ac:dyDescent="0.2">
      <c r="A240" s="50" t="str">
        <f t="shared" si="9"/>
        <v>1441|1440011|7|2024|17281106000103|3913|66,58</v>
      </c>
      <c r="B240" s="50" t="str">
        <f t="shared" si="10"/>
        <v>1441|1440011|7|2024|5495</v>
      </c>
      <c r="C240" s="37">
        <v>1441</v>
      </c>
      <c r="D240" s="37">
        <v>1440011</v>
      </c>
      <c r="E240" s="37">
        <v>7</v>
      </c>
      <c r="F240" s="37">
        <v>2024</v>
      </c>
      <c r="G240" s="37">
        <v>17281106000103</v>
      </c>
      <c r="H240" s="38" t="s">
        <v>401</v>
      </c>
      <c r="I240" s="37">
        <v>3913</v>
      </c>
      <c r="J240" s="37" t="s">
        <v>289</v>
      </c>
      <c r="K240" s="37">
        <v>9</v>
      </c>
      <c r="L240" s="39">
        <v>45545</v>
      </c>
      <c r="M240" s="37">
        <v>5495</v>
      </c>
      <c r="N240" s="71">
        <f t="shared" si="11"/>
        <v>66.58</v>
      </c>
      <c r="O240" s="40">
        <v>63.38</v>
      </c>
      <c r="P240" s="40">
        <v>3.2</v>
      </c>
      <c r="Q240" s="34">
        <v>0</v>
      </c>
    </row>
    <row r="241" spans="1:17" ht="24.95" customHeight="1" x14ac:dyDescent="0.2">
      <c r="A241" s="50" t="str">
        <f t="shared" si="9"/>
        <v>1441|1440011|7|2024|17281106000103|3913|58,74</v>
      </c>
      <c r="B241" s="50" t="str">
        <f t="shared" si="10"/>
        <v>1441|1440011|7|2024|5502</v>
      </c>
      <c r="C241" s="37">
        <v>1441</v>
      </c>
      <c r="D241" s="37">
        <v>1440011</v>
      </c>
      <c r="E241" s="37">
        <v>7</v>
      </c>
      <c r="F241" s="37">
        <v>2024</v>
      </c>
      <c r="G241" s="37">
        <v>17281106000103</v>
      </c>
      <c r="H241" s="38" t="s">
        <v>401</v>
      </c>
      <c r="I241" s="37">
        <v>3913</v>
      </c>
      <c r="J241" s="37" t="s">
        <v>289</v>
      </c>
      <c r="K241" s="37">
        <v>9</v>
      </c>
      <c r="L241" s="39">
        <v>45545</v>
      </c>
      <c r="M241" s="37">
        <v>5502</v>
      </c>
      <c r="N241" s="71">
        <f t="shared" si="11"/>
        <v>58.74</v>
      </c>
      <c r="O241" s="40">
        <v>55.92</v>
      </c>
      <c r="P241" s="40">
        <v>2.82</v>
      </c>
      <c r="Q241" s="34">
        <v>0</v>
      </c>
    </row>
    <row r="242" spans="1:17" ht="24.95" customHeight="1" x14ac:dyDescent="0.2">
      <c r="A242" s="50" t="str">
        <f t="shared" si="9"/>
        <v>1441|1440011|7|2024|17281106000103|3913|58,69</v>
      </c>
      <c r="B242" s="50" t="str">
        <f t="shared" si="10"/>
        <v>1441|1440011|7|2024|5506</v>
      </c>
      <c r="C242" s="37">
        <v>1441</v>
      </c>
      <c r="D242" s="37">
        <v>1440011</v>
      </c>
      <c r="E242" s="37">
        <v>7</v>
      </c>
      <c r="F242" s="37">
        <v>2024</v>
      </c>
      <c r="G242" s="37">
        <v>17281106000103</v>
      </c>
      <c r="H242" s="38" t="s">
        <v>401</v>
      </c>
      <c r="I242" s="37">
        <v>3913</v>
      </c>
      <c r="J242" s="37" t="s">
        <v>289</v>
      </c>
      <c r="K242" s="37">
        <v>9</v>
      </c>
      <c r="L242" s="39">
        <v>45545</v>
      </c>
      <c r="M242" s="37">
        <v>5506</v>
      </c>
      <c r="N242" s="71">
        <f t="shared" si="11"/>
        <v>58.69</v>
      </c>
      <c r="O242" s="40">
        <v>55.87</v>
      </c>
      <c r="P242" s="40">
        <v>2.82</v>
      </c>
      <c r="Q242" s="34">
        <v>0</v>
      </c>
    </row>
    <row r="243" spans="1:17" ht="24.95" customHeight="1" x14ac:dyDescent="0.2">
      <c r="A243" s="50" t="str">
        <f t="shared" si="9"/>
        <v>1441|1440011|7|2024|17281106000103|3913|180,54</v>
      </c>
      <c r="B243" s="50" t="str">
        <f t="shared" si="10"/>
        <v>1441|1440011|7|2024|5520</v>
      </c>
      <c r="C243" s="37">
        <v>1441</v>
      </c>
      <c r="D243" s="37">
        <v>1440011</v>
      </c>
      <c r="E243" s="37">
        <v>7</v>
      </c>
      <c r="F243" s="37">
        <v>2024</v>
      </c>
      <c r="G243" s="37">
        <v>17281106000103</v>
      </c>
      <c r="H243" s="38" t="s">
        <v>401</v>
      </c>
      <c r="I243" s="37">
        <v>3913</v>
      </c>
      <c r="J243" s="37" t="s">
        <v>289</v>
      </c>
      <c r="K243" s="37">
        <v>9</v>
      </c>
      <c r="L243" s="39">
        <v>45545</v>
      </c>
      <c r="M243" s="37">
        <v>5520</v>
      </c>
      <c r="N243" s="71">
        <f t="shared" si="11"/>
        <v>180.54</v>
      </c>
      <c r="O243" s="40">
        <v>171.87</v>
      </c>
      <c r="P243" s="40">
        <v>8.67</v>
      </c>
      <c r="Q243" s="34">
        <v>0</v>
      </c>
    </row>
    <row r="244" spans="1:17" ht="24.95" customHeight="1" x14ac:dyDescent="0.2">
      <c r="A244" s="50" t="str">
        <f t="shared" si="9"/>
        <v>1441|1440011|7|2024|17281106000103|3913|125,79</v>
      </c>
      <c r="B244" s="50" t="str">
        <f t="shared" si="10"/>
        <v>1441|1440011|7|2024|5633</v>
      </c>
      <c r="C244" s="37">
        <v>1441</v>
      </c>
      <c r="D244" s="37">
        <v>1440011</v>
      </c>
      <c r="E244" s="37">
        <v>7</v>
      </c>
      <c r="F244" s="37">
        <v>2024</v>
      </c>
      <c r="G244" s="37">
        <v>17281106000103</v>
      </c>
      <c r="H244" s="38" t="s">
        <v>401</v>
      </c>
      <c r="I244" s="37">
        <v>3913</v>
      </c>
      <c r="J244" s="37" t="s">
        <v>289</v>
      </c>
      <c r="K244" s="37">
        <v>9</v>
      </c>
      <c r="L244" s="39">
        <v>45552</v>
      </c>
      <c r="M244" s="37">
        <v>5633</v>
      </c>
      <c r="N244" s="71">
        <f t="shared" si="11"/>
        <v>125.79</v>
      </c>
      <c r="O244" s="40">
        <v>119.75</v>
      </c>
      <c r="P244" s="40">
        <v>6.04</v>
      </c>
      <c r="Q244" s="34">
        <v>0</v>
      </c>
    </row>
    <row r="245" spans="1:17" ht="24.95" customHeight="1" x14ac:dyDescent="0.2">
      <c r="A245" s="50" t="str">
        <f t="shared" si="9"/>
        <v>1441|1440011|7|2024|17281106000103|3913|90,07</v>
      </c>
      <c r="B245" s="50" t="str">
        <f t="shared" si="10"/>
        <v>1441|1440011|7|2024|5648</v>
      </c>
      <c r="C245" s="37">
        <v>1441</v>
      </c>
      <c r="D245" s="37">
        <v>1440011</v>
      </c>
      <c r="E245" s="37">
        <v>7</v>
      </c>
      <c r="F245" s="37">
        <v>2024</v>
      </c>
      <c r="G245" s="37">
        <v>17281106000103</v>
      </c>
      <c r="H245" s="38" t="s">
        <v>401</v>
      </c>
      <c r="I245" s="37">
        <v>3913</v>
      </c>
      <c r="J245" s="37" t="s">
        <v>289</v>
      </c>
      <c r="K245" s="37">
        <v>9</v>
      </c>
      <c r="L245" s="39">
        <v>45552</v>
      </c>
      <c r="M245" s="37">
        <v>5648</v>
      </c>
      <c r="N245" s="71">
        <f t="shared" si="11"/>
        <v>90.07</v>
      </c>
      <c r="O245" s="40">
        <v>85.75</v>
      </c>
      <c r="P245" s="40">
        <v>4.32</v>
      </c>
      <c r="Q245" s="34">
        <v>0</v>
      </c>
    </row>
    <row r="246" spans="1:17" ht="24.95" customHeight="1" x14ac:dyDescent="0.2">
      <c r="A246" s="50" t="str">
        <f t="shared" si="9"/>
        <v>1441|1440011|7|2024|17281106000103|3913|292,35</v>
      </c>
      <c r="B246" s="50" t="str">
        <f t="shared" si="10"/>
        <v>1441|1440011|7|2024|5653</v>
      </c>
      <c r="C246" s="37">
        <v>1441</v>
      </c>
      <c r="D246" s="37">
        <v>1440011</v>
      </c>
      <c r="E246" s="37">
        <v>7</v>
      </c>
      <c r="F246" s="37">
        <v>2024</v>
      </c>
      <c r="G246" s="37">
        <v>17281106000103</v>
      </c>
      <c r="H246" s="38" t="s">
        <v>401</v>
      </c>
      <c r="I246" s="37">
        <v>3913</v>
      </c>
      <c r="J246" s="37" t="s">
        <v>289</v>
      </c>
      <c r="K246" s="37">
        <v>9</v>
      </c>
      <c r="L246" s="39">
        <v>45552</v>
      </c>
      <c r="M246" s="37">
        <v>5653</v>
      </c>
      <c r="N246" s="71">
        <f t="shared" si="11"/>
        <v>292.34999999999997</v>
      </c>
      <c r="O246" s="40">
        <v>278.32</v>
      </c>
      <c r="P246" s="40">
        <v>14.03</v>
      </c>
      <c r="Q246" s="34">
        <v>0</v>
      </c>
    </row>
    <row r="247" spans="1:17" ht="24.95" customHeight="1" x14ac:dyDescent="0.2">
      <c r="A247" s="50" t="str">
        <f t="shared" si="9"/>
        <v>1441|1440011|7|2024|17281106000103|3913|66,53</v>
      </c>
      <c r="B247" s="50" t="str">
        <f t="shared" si="10"/>
        <v>1441|1440011|7|2024|5656</v>
      </c>
      <c r="C247" s="37">
        <v>1441</v>
      </c>
      <c r="D247" s="37">
        <v>1440011</v>
      </c>
      <c r="E247" s="37">
        <v>7</v>
      </c>
      <c r="F247" s="37">
        <v>2024</v>
      </c>
      <c r="G247" s="37">
        <v>17281106000103</v>
      </c>
      <c r="H247" s="38" t="s">
        <v>401</v>
      </c>
      <c r="I247" s="37">
        <v>3913</v>
      </c>
      <c r="J247" s="37" t="s">
        <v>289</v>
      </c>
      <c r="K247" s="37">
        <v>9</v>
      </c>
      <c r="L247" s="39">
        <v>45552</v>
      </c>
      <c r="M247" s="37">
        <v>5656</v>
      </c>
      <c r="N247" s="71">
        <f t="shared" si="11"/>
        <v>66.53</v>
      </c>
      <c r="O247" s="40">
        <v>63.34</v>
      </c>
      <c r="P247" s="40">
        <v>3.19</v>
      </c>
      <c r="Q247" s="34">
        <v>0</v>
      </c>
    </row>
    <row r="248" spans="1:17" ht="24.95" customHeight="1" x14ac:dyDescent="0.2">
      <c r="A248" s="50" t="str">
        <f t="shared" si="9"/>
        <v>1441|1440011|7|2024|17281106000103|3913|90,39</v>
      </c>
      <c r="B248" s="50" t="str">
        <f t="shared" si="10"/>
        <v>1441|1440011|7|2024|5695</v>
      </c>
      <c r="C248" s="37">
        <v>1441</v>
      </c>
      <c r="D248" s="37">
        <v>1440011</v>
      </c>
      <c r="E248" s="37">
        <v>7</v>
      </c>
      <c r="F248" s="37">
        <v>2024</v>
      </c>
      <c r="G248" s="37">
        <v>17281106000103</v>
      </c>
      <c r="H248" s="38" t="s">
        <v>401</v>
      </c>
      <c r="I248" s="37">
        <v>3913</v>
      </c>
      <c r="J248" s="37" t="s">
        <v>289</v>
      </c>
      <c r="K248" s="37">
        <v>9</v>
      </c>
      <c r="L248" s="39">
        <v>45552</v>
      </c>
      <c r="M248" s="37">
        <v>5695</v>
      </c>
      <c r="N248" s="71">
        <f t="shared" si="11"/>
        <v>90.39</v>
      </c>
      <c r="O248" s="40">
        <v>86.05</v>
      </c>
      <c r="P248" s="40">
        <v>4.34</v>
      </c>
      <c r="Q248" s="34">
        <v>0</v>
      </c>
    </row>
    <row r="249" spans="1:17" ht="24.95" customHeight="1" x14ac:dyDescent="0.2">
      <c r="A249" s="50" t="str">
        <f t="shared" si="9"/>
        <v>1441|1440011|7|2024|17281106000103|3913|66,64</v>
      </c>
      <c r="B249" s="50" t="str">
        <f t="shared" si="10"/>
        <v>1441|1440011|7|2024|5697</v>
      </c>
      <c r="C249" s="37">
        <v>1441</v>
      </c>
      <c r="D249" s="37">
        <v>1440011</v>
      </c>
      <c r="E249" s="37">
        <v>7</v>
      </c>
      <c r="F249" s="37">
        <v>2024</v>
      </c>
      <c r="G249" s="37">
        <v>17281106000103</v>
      </c>
      <c r="H249" s="38" t="s">
        <v>401</v>
      </c>
      <c r="I249" s="37">
        <v>3913</v>
      </c>
      <c r="J249" s="37" t="s">
        <v>289</v>
      </c>
      <c r="K249" s="37">
        <v>9</v>
      </c>
      <c r="L249" s="39">
        <v>45552</v>
      </c>
      <c r="M249" s="37">
        <v>5697</v>
      </c>
      <c r="N249" s="71">
        <f t="shared" si="11"/>
        <v>66.64</v>
      </c>
      <c r="O249" s="40">
        <v>63.44</v>
      </c>
      <c r="P249" s="40">
        <v>3.2</v>
      </c>
      <c r="Q249" s="34">
        <v>0</v>
      </c>
    </row>
    <row r="250" spans="1:17" ht="24.95" customHeight="1" x14ac:dyDescent="0.2">
      <c r="A250" s="50" t="str">
        <f t="shared" si="9"/>
        <v>1441|1440011|7|2024|17281106000103|3913|74,58</v>
      </c>
      <c r="B250" s="50" t="str">
        <f t="shared" si="10"/>
        <v>1441|1440011|7|2024|5699</v>
      </c>
      <c r="C250" s="37">
        <v>1441</v>
      </c>
      <c r="D250" s="37">
        <v>1440011</v>
      </c>
      <c r="E250" s="37">
        <v>7</v>
      </c>
      <c r="F250" s="37">
        <v>2024</v>
      </c>
      <c r="G250" s="37">
        <v>17281106000103</v>
      </c>
      <c r="H250" s="38" t="s">
        <v>401</v>
      </c>
      <c r="I250" s="37">
        <v>3913</v>
      </c>
      <c r="J250" s="37" t="s">
        <v>289</v>
      </c>
      <c r="K250" s="37">
        <v>9</v>
      </c>
      <c r="L250" s="39">
        <v>45552</v>
      </c>
      <c r="M250" s="37">
        <v>5699</v>
      </c>
      <c r="N250" s="71">
        <f t="shared" si="11"/>
        <v>74.58</v>
      </c>
      <c r="O250" s="40">
        <v>71</v>
      </c>
      <c r="P250" s="40">
        <v>3.58</v>
      </c>
      <c r="Q250" s="34">
        <v>0</v>
      </c>
    </row>
    <row r="251" spans="1:17" ht="24.95" customHeight="1" x14ac:dyDescent="0.2">
      <c r="A251" s="50" t="str">
        <f t="shared" si="9"/>
        <v>1441|1440011|7|2024|17281106000103|3913|58,74</v>
      </c>
      <c r="B251" s="50" t="str">
        <f t="shared" si="10"/>
        <v>1441|1440011|7|2024|5700</v>
      </c>
      <c r="C251" s="37">
        <v>1441</v>
      </c>
      <c r="D251" s="37">
        <v>1440011</v>
      </c>
      <c r="E251" s="37">
        <v>7</v>
      </c>
      <c r="F251" s="37">
        <v>2024</v>
      </c>
      <c r="G251" s="37">
        <v>17281106000103</v>
      </c>
      <c r="H251" s="38" t="s">
        <v>401</v>
      </c>
      <c r="I251" s="37">
        <v>3913</v>
      </c>
      <c r="J251" s="37" t="s">
        <v>289</v>
      </c>
      <c r="K251" s="37">
        <v>9</v>
      </c>
      <c r="L251" s="39">
        <v>45552</v>
      </c>
      <c r="M251" s="37">
        <v>5700</v>
      </c>
      <c r="N251" s="71">
        <f t="shared" si="11"/>
        <v>58.74</v>
      </c>
      <c r="O251" s="40">
        <v>55.92</v>
      </c>
      <c r="P251" s="40">
        <v>2.82</v>
      </c>
      <c r="Q251" s="34">
        <v>0</v>
      </c>
    </row>
    <row r="252" spans="1:17" ht="24.95" customHeight="1" x14ac:dyDescent="0.2">
      <c r="A252" s="50" t="str">
        <f t="shared" si="9"/>
        <v>1441|1440011|7|2024|17281106000103|3913|101,81</v>
      </c>
      <c r="B252" s="50" t="str">
        <f t="shared" si="10"/>
        <v>1441|1440011|7|2024|5702</v>
      </c>
      <c r="C252" s="37">
        <v>1441</v>
      </c>
      <c r="D252" s="37">
        <v>1440011</v>
      </c>
      <c r="E252" s="37">
        <v>7</v>
      </c>
      <c r="F252" s="37">
        <v>2024</v>
      </c>
      <c r="G252" s="37">
        <v>17281106000103</v>
      </c>
      <c r="H252" s="38" t="s">
        <v>401</v>
      </c>
      <c r="I252" s="37">
        <v>3913</v>
      </c>
      <c r="J252" s="37" t="s">
        <v>289</v>
      </c>
      <c r="K252" s="37">
        <v>9</v>
      </c>
      <c r="L252" s="39">
        <v>45552</v>
      </c>
      <c r="M252" s="37">
        <v>5702</v>
      </c>
      <c r="N252" s="71">
        <f t="shared" si="11"/>
        <v>101.81</v>
      </c>
      <c r="O252" s="40">
        <v>96.92</v>
      </c>
      <c r="P252" s="40">
        <v>4.8899999999999997</v>
      </c>
      <c r="Q252" s="34">
        <v>0</v>
      </c>
    </row>
    <row r="253" spans="1:17" ht="24.95" customHeight="1" x14ac:dyDescent="0.2">
      <c r="A253" s="50" t="str">
        <f t="shared" si="9"/>
        <v>1441|1440011|7|2024|17281106000103|3913|82,21</v>
      </c>
      <c r="B253" s="50" t="str">
        <f t="shared" si="10"/>
        <v>1441|1440011|7|2024|5707</v>
      </c>
      <c r="C253" s="37">
        <v>1441</v>
      </c>
      <c r="D253" s="37">
        <v>1440011</v>
      </c>
      <c r="E253" s="37">
        <v>7</v>
      </c>
      <c r="F253" s="37">
        <v>2024</v>
      </c>
      <c r="G253" s="37">
        <v>17281106000103</v>
      </c>
      <c r="H253" s="38" t="s">
        <v>401</v>
      </c>
      <c r="I253" s="37">
        <v>3913</v>
      </c>
      <c r="J253" s="37" t="s">
        <v>289</v>
      </c>
      <c r="K253" s="37">
        <v>9</v>
      </c>
      <c r="L253" s="39">
        <v>45552</v>
      </c>
      <c r="M253" s="37">
        <v>5707</v>
      </c>
      <c r="N253" s="71">
        <f t="shared" si="11"/>
        <v>82.210000000000008</v>
      </c>
      <c r="O253" s="40">
        <v>78.260000000000005</v>
      </c>
      <c r="P253" s="40">
        <v>3.95</v>
      </c>
      <c r="Q253" s="34">
        <v>0</v>
      </c>
    </row>
    <row r="254" spans="1:17" ht="24.95" customHeight="1" x14ac:dyDescent="0.2">
      <c r="A254" s="50" t="str">
        <f t="shared" si="9"/>
        <v>1441|1440011|7|2024|17281106000103|3913|228,9</v>
      </c>
      <c r="B254" s="50" t="str">
        <f t="shared" si="10"/>
        <v>1441|1440011|7|2024|5734</v>
      </c>
      <c r="C254" s="37">
        <v>1441</v>
      </c>
      <c r="D254" s="37">
        <v>1440011</v>
      </c>
      <c r="E254" s="37">
        <v>7</v>
      </c>
      <c r="F254" s="37">
        <v>2024</v>
      </c>
      <c r="G254" s="37">
        <v>17281106000103</v>
      </c>
      <c r="H254" s="38" t="s">
        <v>401</v>
      </c>
      <c r="I254" s="37">
        <v>3913</v>
      </c>
      <c r="J254" s="37" t="s">
        <v>289</v>
      </c>
      <c r="K254" s="37">
        <v>9</v>
      </c>
      <c r="L254" s="39">
        <v>45553</v>
      </c>
      <c r="M254" s="37">
        <v>5734</v>
      </c>
      <c r="N254" s="71">
        <f t="shared" si="11"/>
        <v>228.9</v>
      </c>
      <c r="O254" s="40">
        <v>217.91</v>
      </c>
      <c r="P254" s="40">
        <v>10.99</v>
      </c>
      <c r="Q254" s="34">
        <v>0</v>
      </c>
    </row>
    <row r="255" spans="1:17" ht="24.95" customHeight="1" x14ac:dyDescent="0.2">
      <c r="A255" s="50" t="str">
        <f t="shared" si="9"/>
        <v>1441|1440011|7|2024|17281106000103|3913|137,12</v>
      </c>
      <c r="B255" s="50" t="str">
        <f t="shared" si="10"/>
        <v>1441|1440011|7|2024|5735</v>
      </c>
      <c r="C255" s="37">
        <v>1441</v>
      </c>
      <c r="D255" s="37">
        <v>1440011</v>
      </c>
      <c r="E255" s="37">
        <v>7</v>
      </c>
      <c r="F255" s="37">
        <v>2024</v>
      </c>
      <c r="G255" s="37">
        <v>17281106000103</v>
      </c>
      <c r="H255" s="38" t="s">
        <v>401</v>
      </c>
      <c r="I255" s="37">
        <v>3913</v>
      </c>
      <c r="J255" s="37" t="s">
        <v>289</v>
      </c>
      <c r="K255" s="37">
        <v>9</v>
      </c>
      <c r="L255" s="39">
        <v>45553</v>
      </c>
      <c r="M255" s="37">
        <v>5735</v>
      </c>
      <c r="N255" s="71">
        <f t="shared" si="11"/>
        <v>137.12</v>
      </c>
      <c r="O255" s="40">
        <v>130.54</v>
      </c>
      <c r="P255" s="40">
        <v>6.58</v>
      </c>
      <c r="Q255" s="34">
        <v>0</v>
      </c>
    </row>
    <row r="256" spans="1:17" ht="24.95" customHeight="1" x14ac:dyDescent="0.2">
      <c r="A256" s="50" t="str">
        <f t="shared" si="9"/>
        <v>1441|1440011|7|2024|17281106000103|3913|39,15</v>
      </c>
      <c r="B256" s="50" t="str">
        <f t="shared" si="10"/>
        <v>1441|1440011|7|2024|5740</v>
      </c>
      <c r="C256" s="37">
        <v>1441</v>
      </c>
      <c r="D256" s="37">
        <v>1440011</v>
      </c>
      <c r="E256" s="37">
        <v>7</v>
      </c>
      <c r="F256" s="37">
        <v>2024</v>
      </c>
      <c r="G256" s="37">
        <v>17281106000103</v>
      </c>
      <c r="H256" s="38" t="s">
        <v>401</v>
      </c>
      <c r="I256" s="37">
        <v>3913</v>
      </c>
      <c r="J256" s="37" t="s">
        <v>289</v>
      </c>
      <c r="K256" s="37">
        <v>9</v>
      </c>
      <c r="L256" s="39">
        <v>45553</v>
      </c>
      <c r="M256" s="37">
        <v>5740</v>
      </c>
      <c r="N256" s="71">
        <f t="shared" si="11"/>
        <v>39.150000000000006</v>
      </c>
      <c r="O256" s="40">
        <v>37.270000000000003</v>
      </c>
      <c r="P256" s="40">
        <v>1.88</v>
      </c>
      <c r="Q256" s="34">
        <v>0</v>
      </c>
    </row>
    <row r="257" spans="1:17" ht="24.95" customHeight="1" x14ac:dyDescent="0.2">
      <c r="A257" s="50" t="str">
        <f t="shared" si="9"/>
        <v>1441|1440011|7|2024|17281106000103|3913|74,37</v>
      </c>
      <c r="B257" s="50" t="str">
        <f t="shared" si="10"/>
        <v>1441|1440011|7|2024|5821</v>
      </c>
      <c r="C257" s="37">
        <v>1441</v>
      </c>
      <c r="D257" s="37">
        <v>1440011</v>
      </c>
      <c r="E257" s="37">
        <v>7</v>
      </c>
      <c r="F257" s="37">
        <v>2024</v>
      </c>
      <c r="G257" s="37">
        <v>17281106000103</v>
      </c>
      <c r="H257" s="38" t="s">
        <v>401</v>
      </c>
      <c r="I257" s="37">
        <v>3913</v>
      </c>
      <c r="J257" s="37" t="s">
        <v>289</v>
      </c>
      <c r="K257" s="37">
        <v>9</v>
      </c>
      <c r="L257" s="39">
        <v>45553</v>
      </c>
      <c r="M257" s="37">
        <v>5821</v>
      </c>
      <c r="N257" s="71">
        <f t="shared" si="11"/>
        <v>74.36999999999999</v>
      </c>
      <c r="O257" s="40">
        <v>70.8</v>
      </c>
      <c r="P257" s="40">
        <v>3.57</v>
      </c>
      <c r="Q257" s="34">
        <v>0</v>
      </c>
    </row>
    <row r="258" spans="1:17" ht="24.95" customHeight="1" x14ac:dyDescent="0.2">
      <c r="A258" s="50" t="str">
        <f t="shared" si="9"/>
        <v>1441|1440011|7|2024|17281106000103|3913|42,88</v>
      </c>
      <c r="B258" s="50" t="str">
        <f t="shared" si="10"/>
        <v>1441|1440011|7|2024|5823</v>
      </c>
      <c r="C258" s="37">
        <v>1441</v>
      </c>
      <c r="D258" s="37">
        <v>1440011</v>
      </c>
      <c r="E258" s="37">
        <v>7</v>
      </c>
      <c r="F258" s="37">
        <v>2024</v>
      </c>
      <c r="G258" s="37">
        <v>17281106000103</v>
      </c>
      <c r="H258" s="38" t="s">
        <v>401</v>
      </c>
      <c r="I258" s="37">
        <v>3913</v>
      </c>
      <c r="J258" s="37" t="s">
        <v>289</v>
      </c>
      <c r="K258" s="37">
        <v>9</v>
      </c>
      <c r="L258" s="39">
        <v>45553</v>
      </c>
      <c r="M258" s="37">
        <v>5823</v>
      </c>
      <c r="N258" s="71">
        <f t="shared" si="11"/>
        <v>42.88</v>
      </c>
      <c r="O258" s="40">
        <v>40.82</v>
      </c>
      <c r="P258" s="40">
        <v>2.06</v>
      </c>
      <c r="Q258" s="34">
        <v>0</v>
      </c>
    </row>
    <row r="259" spans="1:17" ht="24.95" customHeight="1" x14ac:dyDescent="0.2">
      <c r="A259" s="50" t="str">
        <f t="shared" si="9"/>
        <v>1441|1440011|7|2024|17281106000103|3913|90,34</v>
      </c>
      <c r="B259" s="50" t="str">
        <f t="shared" si="10"/>
        <v>1441|1440011|7|2024|5826</v>
      </c>
      <c r="C259" s="37">
        <v>1441</v>
      </c>
      <c r="D259" s="37">
        <v>1440011</v>
      </c>
      <c r="E259" s="37">
        <v>7</v>
      </c>
      <c r="F259" s="37">
        <v>2024</v>
      </c>
      <c r="G259" s="37">
        <v>17281106000103</v>
      </c>
      <c r="H259" s="38" t="s">
        <v>401</v>
      </c>
      <c r="I259" s="37">
        <v>3913</v>
      </c>
      <c r="J259" s="37" t="s">
        <v>289</v>
      </c>
      <c r="K259" s="37">
        <v>9</v>
      </c>
      <c r="L259" s="39">
        <v>45553</v>
      </c>
      <c r="M259" s="37">
        <v>5826</v>
      </c>
      <c r="N259" s="71">
        <f t="shared" si="11"/>
        <v>90.34</v>
      </c>
      <c r="O259" s="40">
        <v>86</v>
      </c>
      <c r="P259" s="40">
        <v>4.34</v>
      </c>
      <c r="Q259" s="34">
        <v>0</v>
      </c>
    </row>
    <row r="260" spans="1:17" ht="24.95" customHeight="1" x14ac:dyDescent="0.2">
      <c r="A260" s="50" t="str">
        <f t="shared" si="9"/>
        <v>1441|1440011|7|2024|17281106000103|3913|103,97</v>
      </c>
      <c r="B260" s="50" t="str">
        <f t="shared" si="10"/>
        <v>1441|1440011|7|2024|5827</v>
      </c>
      <c r="C260" s="37">
        <v>1441</v>
      </c>
      <c r="D260" s="37">
        <v>1440011</v>
      </c>
      <c r="E260" s="37">
        <v>7</v>
      </c>
      <c r="F260" s="37">
        <v>2024</v>
      </c>
      <c r="G260" s="37">
        <v>17281106000103</v>
      </c>
      <c r="H260" s="38" t="s">
        <v>401</v>
      </c>
      <c r="I260" s="37">
        <v>3913</v>
      </c>
      <c r="J260" s="37" t="s">
        <v>289</v>
      </c>
      <c r="K260" s="37">
        <v>9</v>
      </c>
      <c r="L260" s="39">
        <v>45553</v>
      </c>
      <c r="M260" s="37">
        <v>5827</v>
      </c>
      <c r="N260" s="71">
        <f t="shared" si="11"/>
        <v>103.97</v>
      </c>
      <c r="O260" s="40">
        <v>98.98</v>
      </c>
      <c r="P260" s="40">
        <v>4.99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1441|1440011|7|2024|17281106000103|3913|79,22</v>
      </c>
      <c r="B261" s="50" t="str">
        <f t="shared" ref="B261:B324" si="13">C261&amp;"|"&amp;D261&amp;"|"&amp;E261&amp;"|"&amp;F261&amp;"|"&amp;M261</f>
        <v>1441|1440011|7|2024|5830</v>
      </c>
      <c r="C261" s="37">
        <v>1441</v>
      </c>
      <c r="D261" s="37">
        <v>1440011</v>
      </c>
      <c r="E261" s="37">
        <v>7</v>
      </c>
      <c r="F261" s="37">
        <v>2024</v>
      </c>
      <c r="G261" s="37">
        <v>17281106000103</v>
      </c>
      <c r="H261" s="38" t="s">
        <v>401</v>
      </c>
      <c r="I261" s="37">
        <v>3913</v>
      </c>
      <c r="J261" s="37" t="s">
        <v>289</v>
      </c>
      <c r="K261" s="37">
        <v>9</v>
      </c>
      <c r="L261" s="39">
        <v>45553</v>
      </c>
      <c r="M261" s="37">
        <v>5830</v>
      </c>
      <c r="N261" s="71">
        <f t="shared" si="11"/>
        <v>79.22</v>
      </c>
      <c r="O261" s="40">
        <v>75.42</v>
      </c>
      <c r="P261" s="40">
        <v>3.8</v>
      </c>
      <c r="Q261" s="34">
        <v>0</v>
      </c>
    </row>
    <row r="262" spans="1:17" ht="24.95" customHeight="1" x14ac:dyDescent="0.2">
      <c r="A262" s="50" t="str">
        <f t="shared" si="12"/>
        <v>1441|1440011|7|2024|17281106000103|3913|82,21</v>
      </c>
      <c r="B262" s="50" t="str">
        <f t="shared" si="13"/>
        <v>1441|1440011|7|2024|5840</v>
      </c>
      <c r="C262" s="37">
        <v>1441</v>
      </c>
      <c r="D262" s="37">
        <v>1440011</v>
      </c>
      <c r="E262" s="37">
        <v>7</v>
      </c>
      <c r="F262" s="37">
        <v>2024</v>
      </c>
      <c r="G262" s="37">
        <v>17281106000103</v>
      </c>
      <c r="H262" s="38" t="s">
        <v>401</v>
      </c>
      <c r="I262" s="37">
        <v>3913</v>
      </c>
      <c r="J262" s="37" t="s">
        <v>289</v>
      </c>
      <c r="K262" s="37">
        <v>9</v>
      </c>
      <c r="L262" s="39">
        <v>45553</v>
      </c>
      <c r="M262" s="37">
        <v>5840</v>
      </c>
      <c r="N262" s="71">
        <f t="shared" ref="N262:N325" si="14">O262+P262</f>
        <v>82.210000000000008</v>
      </c>
      <c r="O262" s="40">
        <v>78.260000000000005</v>
      </c>
      <c r="P262" s="40">
        <v>3.95</v>
      </c>
      <c r="Q262" s="34">
        <v>0</v>
      </c>
    </row>
    <row r="263" spans="1:17" ht="24.95" customHeight="1" x14ac:dyDescent="0.2">
      <c r="A263" s="50" t="str">
        <f t="shared" si="12"/>
        <v>1441|1440011|7|2024|17281106000103|3913|58,69</v>
      </c>
      <c r="B263" s="50" t="str">
        <f t="shared" si="13"/>
        <v>1441|1440011|7|2024|5841</v>
      </c>
      <c r="C263" s="37">
        <v>1441</v>
      </c>
      <c r="D263" s="37">
        <v>1440011</v>
      </c>
      <c r="E263" s="37">
        <v>7</v>
      </c>
      <c r="F263" s="37">
        <v>2024</v>
      </c>
      <c r="G263" s="37">
        <v>17281106000103</v>
      </c>
      <c r="H263" s="38" t="s">
        <v>401</v>
      </c>
      <c r="I263" s="37">
        <v>3913</v>
      </c>
      <c r="J263" s="37" t="s">
        <v>289</v>
      </c>
      <c r="K263" s="37">
        <v>9</v>
      </c>
      <c r="L263" s="39">
        <v>45553</v>
      </c>
      <c r="M263" s="37">
        <v>5841</v>
      </c>
      <c r="N263" s="71">
        <f t="shared" si="14"/>
        <v>58.69</v>
      </c>
      <c r="O263" s="40">
        <v>55.87</v>
      </c>
      <c r="P263" s="40">
        <v>2.82</v>
      </c>
      <c r="Q263" s="34">
        <v>0</v>
      </c>
    </row>
    <row r="264" spans="1:17" ht="24.95" customHeight="1" x14ac:dyDescent="0.2">
      <c r="A264" s="50" t="str">
        <f t="shared" si="12"/>
        <v>1441|1440011|7|2024|17281106000103|3913|66,53</v>
      </c>
      <c r="B264" s="50" t="str">
        <f t="shared" si="13"/>
        <v>1441|1440011|7|2024|5842</v>
      </c>
      <c r="C264" s="37">
        <v>1441</v>
      </c>
      <c r="D264" s="37">
        <v>1440011</v>
      </c>
      <c r="E264" s="37">
        <v>7</v>
      </c>
      <c r="F264" s="37">
        <v>2024</v>
      </c>
      <c r="G264" s="37">
        <v>17281106000103</v>
      </c>
      <c r="H264" s="38" t="s">
        <v>401</v>
      </c>
      <c r="I264" s="37">
        <v>3913</v>
      </c>
      <c r="J264" s="37" t="s">
        <v>289</v>
      </c>
      <c r="K264" s="37">
        <v>9</v>
      </c>
      <c r="L264" s="39">
        <v>45553</v>
      </c>
      <c r="M264" s="37">
        <v>5842</v>
      </c>
      <c r="N264" s="71">
        <f t="shared" si="14"/>
        <v>66.53</v>
      </c>
      <c r="O264" s="40">
        <v>63.34</v>
      </c>
      <c r="P264" s="40">
        <v>3.19</v>
      </c>
      <c r="Q264" s="34">
        <v>0</v>
      </c>
    </row>
    <row r="265" spans="1:17" ht="24.95" customHeight="1" x14ac:dyDescent="0.2">
      <c r="A265" s="50" t="str">
        <f t="shared" si="12"/>
        <v>1441|1440011|7|2024|17281106000103|3913|6178,31</v>
      </c>
      <c r="B265" s="50" t="str">
        <f t="shared" si="13"/>
        <v>1441|1440011|7|2024|5876</v>
      </c>
      <c r="C265" s="37">
        <v>1441</v>
      </c>
      <c r="D265" s="37">
        <v>1440011</v>
      </c>
      <c r="E265" s="37">
        <v>7</v>
      </c>
      <c r="F265" s="37">
        <v>2024</v>
      </c>
      <c r="G265" s="37">
        <v>17281106000103</v>
      </c>
      <c r="H265" s="38" t="s">
        <v>401</v>
      </c>
      <c r="I265" s="37">
        <v>3913</v>
      </c>
      <c r="J265" s="37" t="s">
        <v>289</v>
      </c>
      <c r="K265" s="37">
        <v>9</v>
      </c>
      <c r="L265" s="39">
        <v>45554</v>
      </c>
      <c r="M265" s="37">
        <v>5876</v>
      </c>
      <c r="N265" s="71">
        <f t="shared" si="14"/>
        <v>6178.31</v>
      </c>
      <c r="O265" s="40">
        <v>5881.75</v>
      </c>
      <c r="P265" s="40">
        <v>296.56</v>
      </c>
      <c r="Q265" s="34">
        <v>0</v>
      </c>
    </row>
    <row r="266" spans="1:17" ht="24.95" customHeight="1" x14ac:dyDescent="0.2">
      <c r="A266" s="50" t="str">
        <f t="shared" si="12"/>
        <v>1441|1440011|7|2024|17281106000103|3913|275,51</v>
      </c>
      <c r="B266" s="50" t="str">
        <f t="shared" si="13"/>
        <v>1441|1440011|7|2024|5877</v>
      </c>
      <c r="C266" s="37">
        <v>1441</v>
      </c>
      <c r="D266" s="37">
        <v>1440011</v>
      </c>
      <c r="E266" s="37">
        <v>7</v>
      </c>
      <c r="F266" s="37">
        <v>2024</v>
      </c>
      <c r="G266" s="37">
        <v>17281106000103</v>
      </c>
      <c r="H266" s="38" t="s">
        <v>401</v>
      </c>
      <c r="I266" s="37">
        <v>3913</v>
      </c>
      <c r="J266" s="37" t="s">
        <v>289</v>
      </c>
      <c r="K266" s="37">
        <v>9</v>
      </c>
      <c r="L266" s="39">
        <v>45555</v>
      </c>
      <c r="M266" s="37">
        <v>5877</v>
      </c>
      <c r="N266" s="71">
        <f t="shared" si="14"/>
        <v>275.51000000000005</v>
      </c>
      <c r="O266" s="40">
        <v>262.29000000000002</v>
      </c>
      <c r="P266" s="40">
        <v>13.22</v>
      </c>
      <c r="Q266" s="34">
        <v>0</v>
      </c>
    </row>
    <row r="267" spans="1:17" ht="24.95" customHeight="1" x14ac:dyDescent="0.2">
      <c r="A267" s="50" t="str">
        <f t="shared" si="12"/>
        <v>1441|1440011|7|2024|17281106000103|3913|53,71</v>
      </c>
      <c r="B267" s="50" t="str">
        <f t="shared" si="13"/>
        <v>1441|1440011|7|2024|5878</v>
      </c>
      <c r="C267" s="37">
        <v>1441</v>
      </c>
      <c r="D267" s="37">
        <v>1440011</v>
      </c>
      <c r="E267" s="37">
        <v>7</v>
      </c>
      <c r="F267" s="37">
        <v>2024</v>
      </c>
      <c r="G267" s="37">
        <v>17281106000103</v>
      </c>
      <c r="H267" s="38" t="s">
        <v>401</v>
      </c>
      <c r="I267" s="37">
        <v>3913</v>
      </c>
      <c r="J267" s="37" t="s">
        <v>289</v>
      </c>
      <c r="K267" s="37">
        <v>9</v>
      </c>
      <c r="L267" s="39">
        <v>45555</v>
      </c>
      <c r="M267" s="37">
        <v>5878</v>
      </c>
      <c r="N267" s="71">
        <f t="shared" si="14"/>
        <v>53.71</v>
      </c>
      <c r="O267" s="40">
        <v>51.13</v>
      </c>
      <c r="P267" s="40">
        <v>2.58</v>
      </c>
      <c r="Q267" s="34">
        <v>0</v>
      </c>
    </row>
    <row r="268" spans="1:17" ht="24.95" customHeight="1" x14ac:dyDescent="0.2">
      <c r="A268" s="50" t="str">
        <f t="shared" si="12"/>
        <v>1441|1440011|7|2024|17281106000103|3913|50,9</v>
      </c>
      <c r="B268" s="50" t="str">
        <f t="shared" si="13"/>
        <v>1441|1440011|7|2024|5879</v>
      </c>
      <c r="C268" s="37">
        <v>1441</v>
      </c>
      <c r="D268" s="37">
        <v>1440011</v>
      </c>
      <c r="E268" s="37">
        <v>7</v>
      </c>
      <c r="F268" s="37">
        <v>2024</v>
      </c>
      <c r="G268" s="37">
        <v>17281106000103</v>
      </c>
      <c r="H268" s="38" t="s">
        <v>401</v>
      </c>
      <c r="I268" s="37">
        <v>3913</v>
      </c>
      <c r="J268" s="37" t="s">
        <v>289</v>
      </c>
      <c r="K268" s="37">
        <v>9</v>
      </c>
      <c r="L268" s="39">
        <v>45555</v>
      </c>
      <c r="M268" s="37">
        <v>5879</v>
      </c>
      <c r="N268" s="71">
        <f t="shared" si="14"/>
        <v>50.9</v>
      </c>
      <c r="O268" s="40">
        <v>48.46</v>
      </c>
      <c r="P268" s="40">
        <v>2.44</v>
      </c>
      <c r="Q268" s="34">
        <v>0</v>
      </c>
    </row>
    <row r="269" spans="1:17" ht="24.95" customHeight="1" x14ac:dyDescent="0.2">
      <c r="A269" s="50" t="str">
        <f t="shared" si="12"/>
        <v>1441|1440011|7|2024|17281106000103|3913|82,47</v>
      </c>
      <c r="B269" s="50" t="str">
        <f t="shared" si="13"/>
        <v>1441|1440011|7|2024|5880</v>
      </c>
      <c r="C269" s="37">
        <v>1441</v>
      </c>
      <c r="D269" s="37">
        <v>1440011</v>
      </c>
      <c r="E269" s="37">
        <v>7</v>
      </c>
      <c r="F269" s="37">
        <v>2024</v>
      </c>
      <c r="G269" s="37">
        <v>17281106000103</v>
      </c>
      <c r="H269" s="38" t="s">
        <v>401</v>
      </c>
      <c r="I269" s="37">
        <v>3913</v>
      </c>
      <c r="J269" s="37" t="s">
        <v>289</v>
      </c>
      <c r="K269" s="37">
        <v>9</v>
      </c>
      <c r="L269" s="39">
        <v>45555</v>
      </c>
      <c r="M269" s="37">
        <v>5880</v>
      </c>
      <c r="N269" s="71">
        <f t="shared" si="14"/>
        <v>82.47</v>
      </c>
      <c r="O269" s="40">
        <v>78.510000000000005</v>
      </c>
      <c r="P269" s="40">
        <v>3.96</v>
      </c>
      <c r="Q269" s="34">
        <v>0</v>
      </c>
    </row>
    <row r="270" spans="1:17" ht="24.95" customHeight="1" x14ac:dyDescent="0.2">
      <c r="A270" s="50" t="str">
        <f t="shared" si="12"/>
        <v>1441|1440011|7|2024|17281106000103|3913|33,73</v>
      </c>
      <c r="B270" s="50" t="str">
        <f t="shared" si="13"/>
        <v>1441|1440011|7|2024|5890</v>
      </c>
      <c r="C270" s="37">
        <v>1441</v>
      </c>
      <c r="D270" s="37">
        <v>1440011</v>
      </c>
      <c r="E270" s="37">
        <v>7</v>
      </c>
      <c r="F270" s="37">
        <v>2024</v>
      </c>
      <c r="G270" s="37">
        <v>17281106000103</v>
      </c>
      <c r="H270" s="38" t="s">
        <v>401</v>
      </c>
      <c r="I270" s="37">
        <v>3913</v>
      </c>
      <c r="J270" s="37" t="s">
        <v>289</v>
      </c>
      <c r="K270" s="37">
        <v>9</v>
      </c>
      <c r="L270" s="39">
        <v>45555</v>
      </c>
      <c r="M270" s="37">
        <v>5890</v>
      </c>
      <c r="N270" s="71">
        <f t="shared" si="14"/>
        <v>33.729999999999997</v>
      </c>
      <c r="O270" s="40">
        <v>32.11</v>
      </c>
      <c r="P270" s="40">
        <v>1.62</v>
      </c>
      <c r="Q270" s="34">
        <v>0</v>
      </c>
    </row>
    <row r="271" spans="1:17" ht="24.95" customHeight="1" x14ac:dyDescent="0.2">
      <c r="A271" s="50" t="str">
        <f t="shared" si="12"/>
        <v>1441|1440011|7|2024|17281106000103|3913|125,35</v>
      </c>
      <c r="B271" s="50" t="str">
        <f t="shared" si="13"/>
        <v>1441|1440011|7|2024|5893</v>
      </c>
      <c r="C271" s="37">
        <v>1441</v>
      </c>
      <c r="D271" s="37">
        <v>1440011</v>
      </c>
      <c r="E271" s="37">
        <v>7</v>
      </c>
      <c r="F271" s="37">
        <v>2024</v>
      </c>
      <c r="G271" s="37">
        <v>17281106000103</v>
      </c>
      <c r="H271" s="38" t="s">
        <v>401</v>
      </c>
      <c r="I271" s="37">
        <v>3913</v>
      </c>
      <c r="J271" s="37" t="s">
        <v>289</v>
      </c>
      <c r="K271" s="37">
        <v>9</v>
      </c>
      <c r="L271" s="39">
        <v>45555</v>
      </c>
      <c r="M271" s="37">
        <v>5893</v>
      </c>
      <c r="N271" s="71">
        <f t="shared" si="14"/>
        <v>125.35</v>
      </c>
      <c r="O271" s="40">
        <v>119.33</v>
      </c>
      <c r="P271" s="40">
        <v>6.02</v>
      </c>
      <c r="Q271" s="34">
        <v>0</v>
      </c>
    </row>
    <row r="272" spans="1:17" ht="24.95" customHeight="1" x14ac:dyDescent="0.2">
      <c r="A272" s="50" t="str">
        <f t="shared" si="12"/>
        <v>1441|1440011|7|2024|17281106000103|3913|113,43</v>
      </c>
      <c r="B272" s="50" t="str">
        <f t="shared" si="13"/>
        <v>1441|1440011|7|2024|5895</v>
      </c>
      <c r="C272" s="37">
        <v>1441</v>
      </c>
      <c r="D272" s="37">
        <v>1440011</v>
      </c>
      <c r="E272" s="37">
        <v>7</v>
      </c>
      <c r="F272" s="37">
        <v>2024</v>
      </c>
      <c r="G272" s="37">
        <v>17281106000103</v>
      </c>
      <c r="H272" s="38" t="s">
        <v>401</v>
      </c>
      <c r="I272" s="37">
        <v>3913</v>
      </c>
      <c r="J272" s="37" t="s">
        <v>289</v>
      </c>
      <c r="K272" s="37">
        <v>9</v>
      </c>
      <c r="L272" s="39">
        <v>45555</v>
      </c>
      <c r="M272" s="37">
        <v>5895</v>
      </c>
      <c r="N272" s="71">
        <f t="shared" si="14"/>
        <v>113.42999999999999</v>
      </c>
      <c r="O272" s="40">
        <v>107.99</v>
      </c>
      <c r="P272" s="40">
        <v>5.44</v>
      </c>
      <c r="Q272" s="34">
        <v>0</v>
      </c>
    </row>
    <row r="273" spans="1:17" ht="24.95" customHeight="1" x14ac:dyDescent="0.2">
      <c r="A273" s="50" t="str">
        <f t="shared" si="12"/>
        <v>1441|1440011|7|2024|17281106000103|3913|47,26</v>
      </c>
      <c r="B273" s="50" t="str">
        <f t="shared" si="13"/>
        <v>1441|1440011|7|2024|5896</v>
      </c>
      <c r="C273" s="37">
        <v>1441</v>
      </c>
      <c r="D273" s="37">
        <v>1440011</v>
      </c>
      <c r="E273" s="37">
        <v>7</v>
      </c>
      <c r="F273" s="37">
        <v>2024</v>
      </c>
      <c r="G273" s="37">
        <v>17281106000103</v>
      </c>
      <c r="H273" s="38" t="s">
        <v>401</v>
      </c>
      <c r="I273" s="37">
        <v>3913</v>
      </c>
      <c r="J273" s="37" t="s">
        <v>289</v>
      </c>
      <c r="K273" s="37">
        <v>9</v>
      </c>
      <c r="L273" s="39">
        <v>45555</v>
      </c>
      <c r="M273" s="37">
        <v>5896</v>
      </c>
      <c r="N273" s="71">
        <f t="shared" si="14"/>
        <v>47.260000000000005</v>
      </c>
      <c r="O273" s="40">
        <v>44.99</v>
      </c>
      <c r="P273" s="40">
        <v>2.27</v>
      </c>
      <c r="Q273" s="34">
        <v>0</v>
      </c>
    </row>
    <row r="274" spans="1:17" ht="24.95" customHeight="1" x14ac:dyDescent="0.2">
      <c r="A274" s="50" t="str">
        <f t="shared" si="12"/>
        <v>1441|1440011|7|2024|17281106000103|3913|307,41</v>
      </c>
      <c r="B274" s="50" t="str">
        <f t="shared" si="13"/>
        <v>1441|1440011|7|2024|5897</v>
      </c>
      <c r="C274" s="37">
        <v>1441</v>
      </c>
      <c r="D274" s="37">
        <v>1440011</v>
      </c>
      <c r="E274" s="37">
        <v>7</v>
      </c>
      <c r="F274" s="37">
        <v>2024</v>
      </c>
      <c r="G274" s="37">
        <v>17281106000103</v>
      </c>
      <c r="H274" s="38" t="s">
        <v>401</v>
      </c>
      <c r="I274" s="37">
        <v>3913</v>
      </c>
      <c r="J274" s="37" t="s">
        <v>289</v>
      </c>
      <c r="K274" s="37">
        <v>9</v>
      </c>
      <c r="L274" s="39">
        <v>45558</v>
      </c>
      <c r="M274" s="37">
        <v>5897</v>
      </c>
      <c r="N274" s="71">
        <f t="shared" si="14"/>
        <v>307.40999999999997</v>
      </c>
      <c r="O274" s="40">
        <v>292.64999999999998</v>
      </c>
      <c r="P274" s="40">
        <v>14.76</v>
      </c>
      <c r="Q274" s="34">
        <v>0</v>
      </c>
    </row>
    <row r="275" spans="1:17" ht="24.95" customHeight="1" x14ac:dyDescent="0.2">
      <c r="A275" s="50" t="str">
        <f t="shared" si="12"/>
        <v>1441|1440011|7|2024|17281106000103|3913|51,13</v>
      </c>
      <c r="B275" s="50" t="str">
        <f t="shared" si="13"/>
        <v>1441|1440011|7|2024|5898</v>
      </c>
      <c r="C275" s="37">
        <v>1441</v>
      </c>
      <c r="D275" s="37">
        <v>1440011</v>
      </c>
      <c r="E275" s="37">
        <v>7</v>
      </c>
      <c r="F275" s="37">
        <v>2024</v>
      </c>
      <c r="G275" s="37">
        <v>17281106000103</v>
      </c>
      <c r="H275" s="38" t="s">
        <v>401</v>
      </c>
      <c r="I275" s="37">
        <v>3913</v>
      </c>
      <c r="J275" s="37" t="s">
        <v>289</v>
      </c>
      <c r="K275" s="37">
        <v>9</v>
      </c>
      <c r="L275" s="39">
        <v>45558</v>
      </c>
      <c r="M275" s="37">
        <v>5898</v>
      </c>
      <c r="N275" s="71">
        <f t="shared" si="14"/>
        <v>51.13</v>
      </c>
      <c r="O275" s="40">
        <v>48.68</v>
      </c>
      <c r="P275" s="40">
        <v>2.4500000000000002</v>
      </c>
      <c r="Q275" s="34">
        <v>0</v>
      </c>
    </row>
    <row r="276" spans="1:17" ht="24.95" customHeight="1" x14ac:dyDescent="0.2">
      <c r="A276" s="50" t="str">
        <f t="shared" si="12"/>
        <v>1441|1440011|7|2024|17281106000103|3913|66,63</v>
      </c>
      <c r="B276" s="50" t="str">
        <f t="shared" si="13"/>
        <v>1441|1440011|7|2024|5899</v>
      </c>
      <c r="C276" s="37">
        <v>1441</v>
      </c>
      <c r="D276" s="37">
        <v>1440011</v>
      </c>
      <c r="E276" s="37">
        <v>7</v>
      </c>
      <c r="F276" s="37">
        <v>2024</v>
      </c>
      <c r="G276" s="37">
        <v>17281106000103</v>
      </c>
      <c r="H276" s="38" t="s">
        <v>401</v>
      </c>
      <c r="I276" s="37">
        <v>3913</v>
      </c>
      <c r="J276" s="37" t="s">
        <v>289</v>
      </c>
      <c r="K276" s="37">
        <v>9</v>
      </c>
      <c r="L276" s="39">
        <v>45558</v>
      </c>
      <c r="M276" s="37">
        <v>5899</v>
      </c>
      <c r="N276" s="71">
        <f t="shared" si="14"/>
        <v>66.63</v>
      </c>
      <c r="O276" s="40">
        <v>63.43</v>
      </c>
      <c r="P276" s="40">
        <v>3.2</v>
      </c>
      <c r="Q276" s="34">
        <v>0</v>
      </c>
    </row>
    <row r="277" spans="1:17" ht="24.95" customHeight="1" x14ac:dyDescent="0.2">
      <c r="A277" s="50" t="str">
        <f t="shared" si="12"/>
        <v>1441|1440011|7|2024|17281106000103|3913|135,26</v>
      </c>
      <c r="B277" s="50" t="str">
        <f t="shared" si="13"/>
        <v>1441|1440011|7|2024|5900</v>
      </c>
      <c r="C277" s="37">
        <v>1441</v>
      </c>
      <c r="D277" s="37">
        <v>1440011</v>
      </c>
      <c r="E277" s="37">
        <v>7</v>
      </c>
      <c r="F277" s="37">
        <v>2024</v>
      </c>
      <c r="G277" s="37">
        <v>17281106000103</v>
      </c>
      <c r="H277" s="38" t="s">
        <v>401</v>
      </c>
      <c r="I277" s="37">
        <v>3913</v>
      </c>
      <c r="J277" s="37" t="s">
        <v>289</v>
      </c>
      <c r="K277" s="37">
        <v>9</v>
      </c>
      <c r="L277" s="39">
        <v>45558</v>
      </c>
      <c r="M277" s="37">
        <v>5900</v>
      </c>
      <c r="N277" s="71">
        <f t="shared" si="14"/>
        <v>135.26000000000002</v>
      </c>
      <c r="O277" s="40">
        <v>128.77000000000001</v>
      </c>
      <c r="P277" s="40">
        <v>6.49</v>
      </c>
      <c r="Q277" s="34">
        <v>0</v>
      </c>
    </row>
    <row r="278" spans="1:17" ht="24.95" customHeight="1" x14ac:dyDescent="0.2">
      <c r="A278" s="50" t="str">
        <f t="shared" si="12"/>
        <v>1441|1440011|7|2024|17281106000103|3913|564,17</v>
      </c>
      <c r="B278" s="50" t="str">
        <f t="shared" si="13"/>
        <v>1441|1440011|7|2024|5901</v>
      </c>
      <c r="C278" s="37">
        <v>1441</v>
      </c>
      <c r="D278" s="37">
        <v>1440011</v>
      </c>
      <c r="E278" s="37">
        <v>7</v>
      </c>
      <c r="F278" s="37">
        <v>2024</v>
      </c>
      <c r="G278" s="37">
        <v>17281106000103</v>
      </c>
      <c r="H278" s="38" t="s">
        <v>401</v>
      </c>
      <c r="I278" s="37">
        <v>3913</v>
      </c>
      <c r="J278" s="37" t="s">
        <v>289</v>
      </c>
      <c r="K278" s="37">
        <v>9</v>
      </c>
      <c r="L278" s="39">
        <v>45558</v>
      </c>
      <c r="M278" s="37">
        <v>5901</v>
      </c>
      <c r="N278" s="71">
        <f t="shared" si="14"/>
        <v>564.17000000000007</v>
      </c>
      <c r="O278" s="40">
        <v>537.09</v>
      </c>
      <c r="P278" s="40">
        <v>27.08</v>
      </c>
      <c r="Q278" s="34">
        <v>0</v>
      </c>
    </row>
    <row r="279" spans="1:17" ht="24.95" customHeight="1" x14ac:dyDescent="0.2">
      <c r="A279" s="50" t="str">
        <f t="shared" si="12"/>
        <v>1441|1440011|7|2024|17281106000103|3913|58,19</v>
      </c>
      <c r="B279" s="50" t="str">
        <f t="shared" si="13"/>
        <v>1441|1440011|7|2024|5924</v>
      </c>
      <c r="C279" s="37">
        <v>1441</v>
      </c>
      <c r="D279" s="37">
        <v>1440011</v>
      </c>
      <c r="E279" s="37">
        <v>7</v>
      </c>
      <c r="F279" s="37">
        <v>2024</v>
      </c>
      <c r="G279" s="37">
        <v>17281106000103</v>
      </c>
      <c r="H279" s="38" t="s">
        <v>401</v>
      </c>
      <c r="I279" s="37">
        <v>3913</v>
      </c>
      <c r="J279" s="37" t="s">
        <v>289</v>
      </c>
      <c r="K279" s="37">
        <v>9</v>
      </c>
      <c r="L279" s="39">
        <v>45559</v>
      </c>
      <c r="M279" s="37">
        <v>5924</v>
      </c>
      <c r="N279" s="71">
        <f t="shared" si="14"/>
        <v>58.19</v>
      </c>
      <c r="O279" s="40">
        <v>55.4</v>
      </c>
      <c r="P279" s="40">
        <v>2.79</v>
      </c>
      <c r="Q279" s="34">
        <v>0</v>
      </c>
    </row>
    <row r="280" spans="1:17" ht="24.95" customHeight="1" x14ac:dyDescent="0.2">
      <c r="A280" s="50" t="str">
        <f t="shared" si="12"/>
        <v>1441|1440011|7|2024|17281106000103|3913|58,69</v>
      </c>
      <c r="B280" s="50" t="str">
        <f t="shared" si="13"/>
        <v>1441|1440011|7|2024|5926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401</v>
      </c>
      <c r="I280" s="37">
        <v>3913</v>
      </c>
      <c r="J280" s="37" t="s">
        <v>289</v>
      </c>
      <c r="K280" s="37">
        <v>9</v>
      </c>
      <c r="L280" s="39">
        <v>45559</v>
      </c>
      <c r="M280" s="37">
        <v>5926</v>
      </c>
      <c r="N280" s="71">
        <f t="shared" si="14"/>
        <v>58.69</v>
      </c>
      <c r="O280" s="40">
        <v>55.87</v>
      </c>
      <c r="P280" s="40">
        <v>2.82</v>
      </c>
      <c r="Q280" s="34">
        <v>0</v>
      </c>
    </row>
    <row r="281" spans="1:17" ht="24.95" customHeight="1" x14ac:dyDescent="0.2">
      <c r="A281" s="50" t="str">
        <f t="shared" si="12"/>
        <v>1441|1440011|7|2024|17281106000103|3913|260,96</v>
      </c>
      <c r="B281" s="50" t="str">
        <f t="shared" si="13"/>
        <v>1441|1440011|7|2024|5929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401</v>
      </c>
      <c r="I281" s="37">
        <v>3913</v>
      </c>
      <c r="J281" s="37" t="s">
        <v>289</v>
      </c>
      <c r="K281" s="37">
        <v>9</v>
      </c>
      <c r="L281" s="39">
        <v>45559</v>
      </c>
      <c r="M281" s="37">
        <v>5929</v>
      </c>
      <c r="N281" s="71">
        <f t="shared" si="14"/>
        <v>260.95999999999998</v>
      </c>
      <c r="O281" s="40">
        <v>248.43</v>
      </c>
      <c r="P281" s="40">
        <v>12.53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1441|1440011|7|2024|17281106000103|3913|113,99</v>
      </c>
      <c r="B282" s="50" t="str">
        <f t="shared" si="13"/>
        <v>1441|1440011|7|2024|5936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401</v>
      </c>
      <c r="I282" s="37">
        <v>3913</v>
      </c>
      <c r="J282" s="37" t="s">
        <v>289</v>
      </c>
      <c r="K282" s="37">
        <v>9</v>
      </c>
      <c r="L282" s="39">
        <v>45559</v>
      </c>
      <c r="M282" s="37">
        <v>5936</v>
      </c>
      <c r="N282" s="71">
        <f t="shared" si="14"/>
        <v>113.99</v>
      </c>
      <c r="O282" s="40">
        <v>108.52</v>
      </c>
      <c r="P282" s="40">
        <v>5.47</v>
      </c>
      <c r="Q282" s="34">
        <v>0</v>
      </c>
    </row>
    <row r="283" spans="1:17" ht="24.95" customHeight="1" x14ac:dyDescent="0.2">
      <c r="A283" s="50" t="str">
        <f t="shared" si="12"/>
        <v>1441|1440011|7|2024|17281106000103|3913|58,8</v>
      </c>
      <c r="B283" s="50" t="str">
        <f t="shared" si="13"/>
        <v>1441|1440011|7|2024|5940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401</v>
      </c>
      <c r="I283" s="37">
        <v>3913</v>
      </c>
      <c r="J283" s="37" t="s">
        <v>289</v>
      </c>
      <c r="K283" s="37">
        <v>9</v>
      </c>
      <c r="L283" s="39">
        <v>45559</v>
      </c>
      <c r="M283" s="37">
        <v>5940</v>
      </c>
      <c r="N283" s="71">
        <f t="shared" si="14"/>
        <v>58.8</v>
      </c>
      <c r="O283" s="40">
        <v>55.98</v>
      </c>
      <c r="P283" s="40">
        <v>2.82</v>
      </c>
      <c r="Q283" s="34">
        <v>0</v>
      </c>
    </row>
    <row r="284" spans="1:17" ht="24.95" customHeight="1" x14ac:dyDescent="0.2">
      <c r="A284" s="50" t="str">
        <f t="shared" si="12"/>
        <v>1441|1440011|7|2024|17281106000103|3913|66,64</v>
      </c>
      <c r="B284" s="50" t="str">
        <f t="shared" si="13"/>
        <v>1441|1440011|7|2024|5942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401</v>
      </c>
      <c r="I284" s="37">
        <v>3913</v>
      </c>
      <c r="J284" s="37" t="s">
        <v>289</v>
      </c>
      <c r="K284" s="37">
        <v>9</v>
      </c>
      <c r="L284" s="39">
        <v>45559</v>
      </c>
      <c r="M284" s="37">
        <v>5942</v>
      </c>
      <c r="N284" s="71">
        <f t="shared" si="14"/>
        <v>66.64</v>
      </c>
      <c r="O284" s="40">
        <v>63.44</v>
      </c>
      <c r="P284" s="40">
        <v>3.2</v>
      </c>
      <c r="Q284" s="34">
        <v>0</v>
      </c>
    </row>
    <row r="285" spans="1:17" ht="24.95" customHeight="1" x14ac:dyDescent="0.2">
      <c r="A285" s="50" t="str">
        <f t="shared" si="12"/>
        <v>1441|1440011|7|2024|17281106000103|3913|58,74</v>
      </c>
      <c r="B285" s="50" t="str">
        <f t="shared" si="13"/>
        <v>1441|1440011|7|2024|5944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401</v>
      </c>
      <c r="I285" s="37">
        <v>3913</v>
      </c>
      <c r="J285" s="37" t="s">
        <v>289</v>
      </c>
      <c r="K285" s="37">
        <v>9</v>
      </c>
      <c r="L285" s="39">
        <v>45559</v>
      </c>
      <c r="M285" s="37">
        <v>5944</v>
      </c>
      <c r="N285" s="71">
        <f t="shared" si="14"/>
        <v>58.74</v>
      </c>
      <c r="O285" s="40">
        <v>55.92</v>
      </c>
      <c r="P285" s="40">
        <v>2.82</v>
      </c>
      <c r="Q285" s="34">
        <v>0</v>
      </c>
    </row>
    <row r="286" spans="1:17" ht="24.95" customHeight="1" x14ac:dyDescent="0.2">
      <c r="A286" s="50" t="str">
        <f t="shared" si="12"/>
        <v>1441|1440011|7|2024|17281106000103|3913|42,84</v>
      </c>
      <c r="B286" s="50" t="str">
        <f t="shared" si="13"/>
        <v>1441|1440011|7|2024|5982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401</v>
      </c>
      <c r="I286" s="37">
        <v>3913</v>
      </c>
      <c r="J286" s="37" t="s">
        <v>289</v>
      </c>
      <c r="K286" s="37">
        <v>9</v>
      </c>
      <c r="L286" s="39">
        <v>45560</v>
      </c>
      <c r="M286" s="37">
        <v>5982</v>
      </c>
      <c r="N286" s="71">
        <f t="shared" si="14"/>
        <v>42.84</v>
      </c>
      <c r="O286" s="40">
        <v>40.78</v>
      </c>
      <c r="P286" s="40">
        <v>2.06</v>
      </c>
      <c r="Q286" s="34">
        <v>0</v>
      </c>
    </row>
    <row r="287" spans="1:17" ht="24.95" customHeight="1" x14ac:dyDescent="0.2">
      <c r="A287" s="50" t="str">
        <f t="shared" si="12"/>
        <v>1441|1440011|7|2024|17281106000103|3913|72,06</v>
      </c>
      <c r="B287" s="50" t="str">
        <f t="shared" si="13"/>
        <v>1441|1440011|7|2024|5983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401</v>
      </c>
      <c r="I287" s="37">
        <v>3913</v>
      </c>
      <c r="J287" s="37" t="s">
        <v>289</v>
      </c>
      <c r="K287" s="37">
        <v>9</v>
      </c>
      <c r="L287" s="39">
        <v>45560</v>
      </c>
      <c r="M287" s="37">
        <v>5983</v>
      </c>
      <c r="N287" s="71">
        <f t="shared" si="14"/>
        <v>72.059999999999988</v>
      </c>
      <c r="O287" s="40">
        <v>68.599999999999994</v>
      </c>
      <c r="P287" s="40">
        <v>3.46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1441|1440011|7|2024|17281106000103|3913|10478,97</v>
      </c>
      <c r="B288" s="50" t="str">
        <f t="shared" si="13"/>
        <v>1441|1440011|7|2024|6002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401</v>
      </c>
      <c r="I288" s="37">
        <v>3913</v>
      </c>
      <c r="J288" s="37" t="s">
        <v>289</v>
      </c>
      <c r="K288" s="37">
        <v>9</v>
      </c>
      <c r="L288" s="39">
        <v>45562</v>
      </c>
      <c r="M288" s="37">
        <v>6002</v>
      </c>
      <c r="N288" s="71">
        <f t="shared" si="14"/>
        <v>10478.969999999999</v>
      </c>
      <c r="O288" s="40">
        <v>9975.98</v>
      </c>
      <c r="P288" s="40">
        <v>502.99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1441|1440011|7|2024|17281106000103|3913|64,24</v>
      </c>
      <c r="B289" s="50" t="str">
        <f t="shared" si="13"/>
        <v>1441|1440011|7|2024|6003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401</v>
      </c>
      <c r="I289" s="37">
        <v>3913</v>
      </c>
      <c r="J289" s="37" t="s">
        <v>289</v>
      </c>
      <c r="K289" s="37">
        <v>9</v>
      </c>
      <c r="L289" s="39">
        <v>45562</v>
      </c>
      <c r="M289" s="37">
        <v>6003</v>
      </c>
      <c r="N289" s="71">
        <f t="shared" si="14"/>
        <v>64.239999999999995</v>
      </c>
      <c r="O289" s="40">
        <v>61.16</v>
      </c>
      <c r="P289" s="40">
        <v>3.08</v>
      </c>
      <c r="Q289" s="34">
        <v>0</v>
      </c>
    </row>
    <row r="290" spans="1:17" ht="24.95" customHeight="1" x14ac:dyDescent="0.2">
      <c r="A290" s="50" t="str">
        <f t="shared" si="12"/>
        <v>1441|1440011|7|2024|17281106000103|3913|82,32</v>
      </c>
      <c r="B290" s="50" t="str">
        <f t="shared" si="13"/>
        <v>1441|1440011|7|2024|6006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401</v>
      </c>
      <c r="I290" s="37">
        <v>3913</v>
      </c>
      <c r="J290" s="37" t="s">
        <v>289</v>
      </c>
      <c r="K290" s="37">
        <v>9</v>
      </c>
      <c r="L290" s="39">
        <v>45562</v>
      </c>
      <c r="M290" s="37">
        <v>6006</v>
      </c>
      <c r="N290" s="71">
        <f t="shared" si="14"/>
        <v>82.320000000000007</v>
      </c>
      <c r="O290" s="40">
        <v>78.37</v>
      </c>
      <c r="P290" s="40">
        <v>3.95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1441|1440011|7|2024|17281106000103|3913|114,04</v>
      </c>
      <c r="B291" s="50" t="str">
        <f t="shared" si="13"/>
        <v>1441|1440011|7|2024|6008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401</v>
      </c>
      <c r="I291" s="37">
        <v>3913</v>
      </c>
      <c r="J291" s="37" t="s">
        <v>289</v>
      </c>
      <c r="K291" s="37">
        <v>9</v>
      </c>
      <c r="L291" s="39">
        <v>45562</v>
      </c>
      <c r="M291" s="37">
        <v>6008</v>
      </c>
      <c r="N291" s="71">
        <f t="shared" si="14"/>
        <v>114.03999999999999</v>
      </c>
      <c r="O291" s="40">
        <v>108.57</v>
      </c>
      <c r="P291" s="40">
        <v>5.47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1441|1440011|7|2024|17281106000103|3913|29,22</v>
      </c>
      <c r="B292" s="50" t="str">
        <f t="shared" si="13"/>
        <v>1441|1440011|7|2024|6009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401</v>
      </c>
      <c r="I292" s="37">
        <v>3913</v>
      </c>
      <c r="J292" s="37" t="s">
        <v>289</v>
      </c>
      <c r="K292" s="37">
        <v>9</v>
      </c>
      <c r="L292" s="39">
        <v>45562</v>
      </c>
      <c r="M292" s="37">
        <v>6009</v>
      </c>
      <c r="N292" s="71">
        <f t="shared" si="14"/>
        <v>29.22</v>
      </c>
      <c r="O292" s="40">
        <v>27.82</v>
      </c>
      <c r="P292" s="40">
        <v>1.4</v>
      </c>
      <c r="Q292" s="34">
        <v>0</v>
      </c>
    </row>
    <row r="293" spans="1:17" ht="24.95" customHeight="1" x14ac:dyDescent="0.2">
      <c r="A293" s="50" t="str">
        <f t="shared" si="12"/>
        <v>1441|1440011|7|2024|17281106000103|3913|164,72</v>
      </c>
      <c r="B293" s="50" t="str">
        <f t="shared" si="13"/>
        <v>1441|1440011|7|2024|6010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401</v>
      </c>
      <c r="I293" s="37">
        <v>3913</v>
      </c>
      <c r="J293" s="37" t="s">
        <v>289</v>
      </c>
      <c r="K293" s="37">
        <v>9</v>
      </c>
      <c r="L293" s="39">
        <v>45562</v>
      </c>
      <c r="M293" s="37">
        <v>6010</v>
      </c>
      <c r="N293" s="71">
        <f t="shared" si="14"/>
        <v>164.72</v>
      </c>
      <c r="O293" s="40">
        <v>156.81</v>
      </c>
      <c r="P293" s="40">
        <v>7.91</v>
      </c>
      <c r="Q293" s="34">
        <v>0</v>
      </c>
    </row>
    <row r="294" spans="1:17" ht="24.95" customHeight="1" x14ac:dyDescent="0.2">
      <c r="A294" s="50" t="str">
        <f t="shared" si="12"/>
        <v>1441|1440011|8|2024|18781070000190|3913|128,42</v>
      </c>
      <c r="B294" s="50" t="str">
        <f t="shared" si="13"/>
        <v>1441|1440011|8|2024|5894</v>
      </c>
      <c r="C294" s="37">
        <v>1441</v>
      </c>
      <c r="D294" s="37">
        <v>1440011</v>
      </c>
      <c r="E294" s="37">
        <v>8</v>
      </c>
      <c r="F294" s="37">
        <v>2024</v>
      </c>
      <c r="G294" s="37">
        <v>18781070000190</v>
      </c>
      <c r="H294" s="38" t="s">
        <v>402</v>
      </c>
      <c r="I294" s="37">
        <v>3913</v>
      </c>
      <c r="J294" s="37" t="s">
        <v>289</v>
      </c>
      <c r="K294" s="37">
        <v>9</v>
      </c>
      <c r="L294" s="39">
        <v>45555</v>
      </c>
      <c r="M294" s="37">
        <v>5894</v>
      </c>
      <c r="N294" s="71">
        <f t="shared" si="14"/>
        <v>128.41999999999999</v>
      </c>
      <c r="O294" s="40">
        <v>128.41999999999999</v>
      </c>
      <c r="P294" s="40">
        <v>0</v>
      </c>
      <c r="Q294" s="34">
        <v>0</v>
      </c>
    </row>
    <row r="295" spans="1:17" ht="24.95" customHeight="1" x14ac:dyDescent="0.2">
      <c r="A295" s="50" t="str">
        <f t="shared" si="12"/>
        <v>1441|1440011|9|2024|16782211000163|3913|94,72</v>
      </c>
      <c r="B295" s="50" t="str">
        <f t="shared" si="13"/>
        <v>1441|1440011|9|2024|5831</v>
      </c>
      <c r="C295" s="37">
        <v>1441</v>
      </c>
      <c r="D295" s="37">
        <v>1440011</v>
      </c>
      <c r="E295" s="37">
        <v>9</v>
      </c>
      <c r="F295" s="37">
        <v>2024</v>
      </c>
      <c r="G295" s="37">
        <v>16782211000163</v>
      </c>
      <c r="H295" s="38" t="s">
        <v>403</v>
      </c>
      <c r="I295" s="37">
        <v>3913</v>
      </c>
      <c r="J295" s="37" t="s">
        <v>289</v>
      </c>
      <c r="K295" s="37">
        <v>9</v>
      </c>
      <c r="L295" s="39">
        <v>45553</v>
      </c>
      <c r="M295" s="37">
        <v>5831</v>
      </c>
      <c r="N295" s="71">
        <f t="shared" si="14"/>
        <v>94.72</v>
      </c>
      <c r="O295" s="40">
        <v>94.72</v>
      </c>
      <c r="P295" s="40">
        <v>0</v>
      </c>
      <c r="Q295" s="34">
        <v>0</v>
      </c>
    </row>
    <row r="296" spans="1:17" ht="24.95" customHeight="1" x14ac:dyDescent="0.2">
      <c r="A296" s="50" t="str">
        <f t="shared" si="12"/>
        <v>1441|1440011|10|2024|21371513000189|3913|50,74</v>
      </c>
      <c r="B296" s="50" t="str">
        <f t="shared" si="13"/>
        <v>1441|1440011|10|2024|6012</v>
      </c>
      <c r="C296" s="37">
        <v>1441</v>
      </c>
      <c r="D296" s="37">
        <v>1440011</v>
      </c>
      <c r="E296" s="37">
        <v>10</v>
      </c>
      <c r="F296" s="37">
        <v>2024</v>
      </c>
      <c r="G296" s="37">
        <v>21371513000189</v>
      </c>
      <c r="H296" s="38" t="s">
        <v>404</v>
      </c>
      <c r="I296" s="37">
        <v>3913</v>
      </c>
      <c r="J296" s="37" t="s">
        <v>289</v>
      </c>
      <c r="K296" s="37">
        <v>9</v>
      </c>
      <c r="L296" s="39">
        <v>45562</v>
      </c>
      <c r="M296" s="37">
        <v>6012</v>
      </c>
      <c r="N296" s="71">
        <f t="shared" si="14"/>
        <v>50.74</v>
      </c>
      <c r="O296" s="40">
        <v>50.74</v>
      </c>
      <c r="P296" s="40">
        <v>0</v>
      </c>
      <c r="Q296" s="34">
        <v>0</v>
      </c>
    </row>
    <row r="297" spans="1:17" ht="24.95" customHeight="1" x14ac:dyDescent="0.2">
      <c r="A297" s="50" t="str">
        <f t="shared" si="12"/>
        <v>1441|1440011|11|2024|21250048000128|3913|46,26</v>
      </c>
      <c r="B297" s="50" t="str">
        <f t="shared" si="13"/>
        <v>1441|1440011|11|2024|5350</v>
      </c>
      <c r="C297" s="37">
        <v>1441</v>
      </c>
      <c r="D297" s="37">
        <v>1440011</v>
      </c>
      <c r="E297" s="37">
        <v>11</v>
      </c>
      <c r="F297" s="37">
        <v>2024</v>
      </c>
      <c r="G297" s="37">
        <v>21250048000128</v>
      </c>
      <c r="H297" s="38" t="s">
        <v>405</v>
      </c>
      <c r="I297" s="37">
        <v>3913</v>
      </c>
      <c r="J297" s="37" t="s">
        <v>289</v>
      </c>
      <c r="K297" s="37">
        <v>9</v>
      </c>
      <c r="L297" s="39">
        <v>45537</v>
      </c>
      <c r="M297" s="37">
        <v>5350</v>
      </c>
      <c r="N297" s="71">
        <f t="shared" si="14"/>
        <v>46.26</v>
      </c>
      <c r="O297" s="40">
        <v>46.26</v>
      </c>
      <c r="P297" s="40">
        <v>0</v>
      </c>
      <c r="Q297" s="34">
        <v>0</v>
      </c>
    </row>
    <row r="298" spans="1:17" ht="24.95" customHeight="1" x14ac:dyDescent="0.2">
      <c r="A298" s="50" t="str">
        <f t="shared" si="12"/>
        <v>1441|1440011|12|2024|20959219000120|3913|35,23</v>
      </c>
      <c r="B298" s="50" t="str">
        <f t="shared" si="13"/>
        <v>1441|1440011|12|2024|5544</v>
      </c>
      <c r="C298" s="37">
        <v>1441</v>
      </c>
      <c r="D298" s="37">
        <v>1440011</v>
      </c>
      <c r="E298" s="37">
        <v>12</v>
      </c>
      <c r="F298" s="37">
        <v>2024</v>
      </c>
      <c r="G298" s="37">
        <v>20959219000120</v>
      </c>
      <c r="H298" s="38" t="s">
        <v>405</v>
      </c>
      <c r="I298" s="37">
        <v>3913</v>
      </c>
      <c r="J298" s="37" t="s">
        <v>289</v>
      </c>
      <c r="K298" s="37">
        <v>9</v>
      </c>
      <c r="L298" s="39">
        <v>45546</v>
      </c>
      <c r="M298" s="37">
        <v>5544</v>
      </c>
      <c r="N298" s="71">
        <f t="shared" si="14"/>
        <v>35.229999999999997</v>
      </c>
      <c r="O298" s="40">
        <v>35.229999999999997</v>
      </c>
      <c r="P298" s="40">
        <v>0</v>
      </c>
      <c r="Q298" s="34">
        <v>0</v>
      </c>
    </row>
    <row r="299" spans="1:17" ht="24.95" customHeight="1" x14ac:dyDescent="0.2">
      <c r="A299" s="50" t="str">
        <f t="shared" si="12"/>
        <v>1441|1440011|13|2024|21260443000191|3913|144,96</v>
      </c>
      <c r="B299" s="50" t="str">
        <f t="shared" si="13"/>
        <v>1441|1440011|13|2024|5915</v>
      </c>
      <c r="C299" s="37">
        <v>1441</v>
      </c>
      <c r="D299" s="37">
        <v>1440011</v>
      </c>
      <c r="E299" s="37">
        <v>13</v>
      </c>
      <c r="F299" s="37">
        <v>2024</v>
      </c>
      <c r="G299" s="37">
        <v>21260443000191</v>
      </c>
      <c r="H299" s="38" t="s">
        <v>406</v>
      </c>
      <c r="I299" s="37">
        <v>3913</v>
      </c>
      <c r="J299" s="37" t="s">
        <v>289</v>
      </c>
      <c r="K299" s="37">
        <v>9</v>
      </c>
      <c r="L299" s="39">
        <v>45559</v>
      </c>
      <c r="M299" s="37">
        <v>5915</v>
      </c>
      <c r="N299" s="71">
        <f t="shared" si="14"/>
        <v>144.96</v>
      </c>
      <c r="O299" s="40">
        <v>144.96</v>
      </c>
      <c r="P299" s="40">
        <v>0</v>
      </c>
      <c r="Q299" s="34">
        <v>0</v>
      </c>
    </row>
    <row r="300" spans="1:17" ht="24.95" customHeight="1" x14ac:dyDescent="0.2">
      <c r="A300" s="50" t="str">
        <f t="shared" si="12"/>
        <v>1441|1440011|14|2024|17819061000188|3913|83,57</v>
      </c>
      <c r="B300" s="50" t="str">
        <f t="shared" si="13"/>
        <v>1441|1440011|14|2024|6041</v>
      </c>
      <c r="C300" s="37">
        <v>1441</v>
      </c>
      <c r="D300" s="37">
        <v>1440011</v>
      </c>
      <c r="E300" s="37">
        <v>14</v>
      </c>
      <c r="F300" s="37">
        <v>2024</v>
      </c>
      <c r="G300" s="37">
        <v>17819061000188</v>
      </c>
      <c r="H300" s="38" t="s">
        <v>407</v>
      </c>
      <c r="I300" s="37">
        <v>3913</v>
      </c>
      <c r="J300" s="37" t="s">
        <v>289</v>
      </c>
      <c r="K300" s="37">
        <v>9</v>
      </c>
      <c r="L300" s="39">
        <v>45565</v>
      </c>
      <c r="M300" s="37">
        <v>6041</v>
      </c>
      <c r="N300" s="71">
        <f t="shared" si="14"/>
        <v>83.57</v>
      </c>
      <c r="O300" s="40">
        <v>83.57</v>
      </c>
      <c r="P300" s="40">
        <v>0</v>
      </c>
      <c r="Q300" s="34">
        <v>0</v>
      </c>
    </row>
    <row r="301" spans="1:17" ht="24.95" customHeight="1" x14ac:dyDescent="0.2">
      <c r="A301" s="50" t="str">
        <f t="shared" si="12"/>
        <v>1441|1440011|15|2024|17058108000138|3913|99,05</v>
      </c>
      <c r="B301" s="50" t="str">
        <f t="shared" si="13"/>
        <v>1441|1440011|15|2024|5932</v>
      </c>
      <c r="C301" s="37">
        <v>1441</v>
      </c>
      <c r="D301" s="37">
        <v>1440011</v>
      </c>
      <c r="E301" s="37">
        <v>15</v>
      </c>
      <c r="F301" s="37">
        <v>2024</v>
      </c>
      <c r="G301" s="37">
        <v>17058108000138</v>
      </c>
      <c r="H301" s="38" t="s">
        <v>408</v>
      </c>
      <c r="I301" s="37">
        <v>3913</v>
      </c>
      <c r="J301" s="37" t="s">
        <v>289</v>
      </c>
      <c r="K301" s="37">
        <v>9</v>
      </c>
      <c r="L301" s="39">
        <v>45559</v>
      </c>
      <c r="M301" s="37">
        <v>5932</v>
      </c>
      <c r="N301" s="71">
        <f t="shared" si="14"/>
        <v>99.05</v>
      </c>
      <c r="O301" s="40">
        <v>99.05</v>
      </c>
      <c r="P301" s="40">
        <v>0</v>
      </c>
      <c r="Q301" s="34">
        <v>0</v>
      </c>
    </row>
    <row r="302" spans="1:17" ht="24.95" customHeight="1" x14ac:dyDescent="0.2">
      <c r="A302" s="50" t="str">
        <f t="shared" si="12"/>
        <v>1441|1440011|16|2024|18423582000184|3913|55,22</v>
      </c>
      <c r="B302" s="50" t="str">
        <f t="shared" si="13"/>
        <v>1441|1440011|16|2024|5874</v>
      </c>
      <c r="C302" s="37">
        <v>1441</v>
      </c>
      <c r="D302" s="37">
        <v>1440011</v>
      </c>
      <c r="E302" s="37">
        <v>16</v>
      </c>
      <c r="F302" s="37">
        <v>2024</v>
      </c>
      <c r="G302" s="37">
        <v>18423582000184</v>
      </c>
      <c r="H302" s="38" t="s">
        <v>409</v>
      </c>
      <c r="I302" s="37">
        <v>3913</v>
      </c>
      <c r="J302" s="37" t="s">
        <v>289</v>
      </c>
      <c r="K302" s="37">
        <v>9</v>
      </c>
      <c r="L302" s="39">
        <v>45554</v>
      </c>
      <c r="M302" s="37">
        <v>5874</v>
      </c>
      <c r="N302" s="71">
        <f t="shared" si="14"/>
        <v>55.22</v>
      </c>
      <c r="O302" s="40">
        <v>55.22</v>
      </c>
      <c r="P302" s="40">
        <v>0</v>
      </c>
      <c r="Q302" s="34">
        <v>0</v>
      </c>
    </row>
    <row r="303" spans="1:17" ht="24.95" customHeight="1" x14ac:dyDescent="0.2">
      <c r="A303" s="50" t="str">
        <f t="shared" si="12"/>
        <v>1441|1440011|17|2024|7711512000105|3913|46,9</v>
      </c>
      <c r="B303" s="50" t="str">
        <f t="shared" si="13"/>
        <v>1441|1440011|17|2024|5719</v>
      </c>
      <c r="C303" s="37">
        <v>1441</v>
      </c>
      <c r="D303" s="37">
        <v>1440011</v>
      </c>
      <c r="E303" s="37">
        <v>17</v>
      </c>
      <c r="F303" s="37">
        <v>2024</v>
      </c>
      <c r="G303" s="37">
        <v>7711512000105</v>
      </c>
      <c r="H303" s="38" t="s">
        <v>410</v>
      </c>
      <c r="I303" s="37">
        <v>3913</v>
      </c>
      <c r="J303" s="37" t="s">
        <v>289</v>
      </c>
      <c r="K303" s="37">
        <v>9</v>
      </c>
      <c r="L303" s="39">
        <v>45552</v>
      </c>
      <c r="M303" s="37">
        <v>5719</v>
      </c>
      <c r="N303" s="71">
        <f t="shared" si="14"/>
        <v>46.9</v>
      </c>
      <c r="O303" s="40">
        <v>46.9</v>
      </c>
      <c r="P303" s="40">
        <v>0</v>
      </c>
      <c r="Q303" s="34">
        <v>0</v>
      </c>
    </row>
    <row r="304" spans="1:17" ht="24.95" customHeight="1" x14ac:dyDescent="0.2">
      <c r="A304" s="50" t="str">
        <f t="shared" si="12"/>
        <v>1441|1440011|18|2024|18431155000148|3913|45,22</v>
      </c>
      <c r="B304" s="50" t="str">
        <f t="shared" si="13"/>
        <v>1441|1440011|18|2024|5909</v>
      </c>
      <c r="C304" s="37">
        <v>1441</v>
      </c>
      <c r="D304" s="37">
        <v>1440011</v>
      </c>
      <c r="E304" s="37">
        <v>18</v>
      </c>
      <c r="F304" s="37">
        <v>2024</v>
      </c>
      <c r="G304" s="37">
        <v>18431155000148</v>
      </c>
      <c r="H304" s="38" t="s">
        <v>358</v>
      </c>
      <c r="I304" s="37">
        <v>3913</v>
      </c>
      <c r="J304" s="37" t="s">
        <v>289</v>
      </c>
      <c r="K304" s="37">
        <v>9</v>
      </c>
      <c r="L304" s="39">
        <v>45559</v>
      </c>
      <c r="M304" s="37">
        <v>5909</v>
      </c>
      <c r="N304" s="71">
        <f t="shared" si="14"/>
        <v>45.22</v>
      </c>
      <c r="O304" s="40">
        <v>45.22</v>
      </c>
      <c r="P304" s="40">
        <v>0</v>
      </c>
      <c r="Q304" s="34">
        <v>0</v>
      </c>
    </row>
    <row r="305" spans="1:17" ht="24.95" customHeight="1" x14ac:dyDescent="0.2">
      <c r="A305" s="50" t="str">
        <f t="shared" si="12"/>
        <v>1441|1440011|19|2024|23278690000140|3913|44,83</v>
      </c>
      <c r="B305" s="50" t="str">
        <f t="shared" si="13"/>
        <v>1441|1440011|19|2024|5511</v>
      </c>
      <c r="C305" s="37">
        <v>1441</v>
      </c>
      <c r="D305" s="37">
        <v>1440011</v>
      </c>
      <c r="E305" s="37">
        <v>19</v>
      </c>
      <c r="F305" s="37">
        <v>2024</v>
      </c>
      <c r="G305" s="37">
        <v>23278690000140</v>
      </c>
      <c r="H305" s="38" t="s">
        <v>411</v>
      </c>
      <c r="I305" s="37">
        <v>3913</v>
      </c>
      <c r="J305" s="37" t="s">
        <v>289</v>
      </c>
      <c r="K305" s="37">
        <v>9</v>
      </c>
      <c r="L305" s="39">
        <v>45545</v>
      </c>
      <c r="M305" s="37">
        <v>5511</v>
      </c>
      <c r="N305" s="71">
        <f t="shared" si="14"/>
        <v>44.83</v>
      </c>
      <c r="O305" s="40">
        <v>44.83</v>
      </c>
      <c r="P305" s="40">
        <v>0</v>
      </c>
      <c r="Q305" s="34">
        <v>0</v>
      </c>
    </row>
    <row r="306" spans="1:17" ht="24.95" customHeight="1" x14ac:dyDescent="0.2">
      <c r="A306" s="50" t="str">
        <f t="shared" si="12"/>
        <v>1441|1440011|20|2024|20266755000140|3913|68,13</v>
      </c>
      <c r="B306" s="50" t="str">
        <f t="shared" si="13"/>
        <v>1441|1440011|20|2024|5515</v>
      </c>
      <c r="C306" s="37">
        <v>1441</v>
      </c>
      <c r="D306" s="37">
        <v>1440011</v>
      </c>
      <c r="E306" s="37">
        <v>20</v>
      </c>
      <c r="F306" s="37">
        <v>2024</v>
      </c>
      <c r="G306" s="37">
        <v>20266755000140</v>
      </c>
      <c r="H306" s="38" t="s">
        <v>412</v>
      </c>
      <c r="I306" s="37">
        <v>3913</v>
      </c>
      <c r="J306" s="37" t="s">
        <v>289</v>
      </c>
      <c r="K306" s="37">
        <v>9</v>
      </c>
      <c r="L306" s="39">
        <v>45545</v>
      </c>
      <c r="M306" s="37">
        <v>5515</v>
      </c>
      <c r="N306" s="71">
        <f t="shared" si="14"/>
        <v>68.13</v>
      </c>
      <c r="O306" s="40">
        <v>68.13</v>
      </c>
      <c r="P306" s="40">
        <v>0</v>
      </c>
      <c r="Q306" s="34">
        <v>0</v>
      </c>
    </row>
    <row r="307" spans="1:17" ht="24.95" customHeight="1" x14ac:dyDescent="0.2">
      <c r="A307" s="50" t="str">
        <f t="shared" si="12"/>
        <v>1441|1440011|20|2024|20266755000140|3913|68,13</v>
      </c>
      <c r="B307" s="50" t="str">
        <f t="shared" si="13"/>
        <v>1441|1440011|20|2024|5910</v>
      </c>
      <c r="C307" s="37">
        <v>1441</v>
      </c>
      <c r="D307" s="37">
        <v>1440011</v>
      </c>
      <c r="E307" s="37">
        <v>20</v>
      </c>
      <c r="F307" s="37">
        <v>2024</v>
      </c>
      <c r="G307" s="37">
        <v>20266755000140</v>
      </c>
      <c r="H307" s="38" t="s">
        <v>412</v>
      </c>
      <c r="I307" s="37">
        <v>3913</v>
      </c>
      <c r="J307" s="37" t="s">
        <v>289</v>
      </c>
      <c r="K307" s="37">
        <v>9</v>
      </c>
      <c r="L307" s="39">
        <v>45559</v>
      </c>
      <c r="M307" s="37">
        <v>5910</v>
      </c>
      <c r="N307" s="71">
        <f t="shared" si="14"/>
        <v>68.13</v>
      </c>
      <c r="O307" s="40">
        <v>68.13</v>
      </c>
      <c r="P307" s="40">
        <v>0</v>
      </c>
      <c r="Q307" s="34">
        <v>0</v>
      </c>
    </row>
    <row r="308" spans="1:17" ht="24.95" customHeight="1" x14ac:dyDescent="0.2">
      <c r="A308" s="50" t="str">
        <f t="shared" si="12"/>
        <v>1441|1440011|22|2024|23535271000147|3913|100,81</v>
      </c>
      <c r="B308" s="50" t="str">
        <f t="shared" si="13"/>
        <v>1441|1440011|22|2024|5717</v>
      </c>
      <c r="C308" s="37">
        <v>1441</v>
      </c>
      <c r="D308" s="37">
        <v>1440011</v>
      </c>
      <c r="E308" s="37">
        <v>22</v>
      </c>
      <c r="F308" s="37">
        <v>2024</v>
      </c>
      <c r="G308" s="37">
        <v>23535271000147</v>
      </c>
      <c r="H308" s="38" t="s">
        <v>405</v>
      </c>
      <c r="I308" s="37">
        <v>3913</v>
      </c>
      <c r="J308" s="37" t="s">
        <v>289</v>
      </c>
      <c r="K308" s="37">
        <v>9</v>
      </c>
      <c r="L308" s="39">
        <v>45552</v>
      </c>
      <c r="M308" s="37">
        <v>5717</v>
      </c>
      <c r="N308" s="71">
        <f t="shared" si="14"/>
        <v>100.81</v>
      </c>
      <c r="O308" s="40">
        <v>100.81</v>
      </c>
      <c r="P308" s="40">
        <v>0</v>
      </c>
      <c r="Q308" s="34">
        <v>0</v>
      </c>
    </row>
    <row r="309" spans="1:17" ht="24.95" customHeight="1" x14ac:dyDescent="0.2">
      <c r="A309" s="50" t="str">
        <f t="shared" si="12"/>
        <v>1441|1440011|25|2024|23802507000164|3913|54,86</v>
      </c>
      <c r="B309" s="50" t="str">
        <f t="shared" si="13"/>
        <v>1441|1440011|25|2024|5812</v>
      </c>
      <c r="C309" s="37">
        <v>1441</v>
      </c>
      <c r="D309" s="37">
        <v>1440011</v>
      </c>
      <c r="E309" s="37">
        <v>25</v>
      </c>
      <c r="F309" s="37">
        <v>2024</v>
      </c>
      <c r="G309" s="37">
        <v>23802507000164</v>
      </c>
      <c r="H309" s="38" t="s">
        <v>413</v>
      </c>
      <c r="I309" s="37">
        <v>3913</v>
      </c>
      <c r="J309" s="37" t="s">
        <v>289</v>
      </c>
      <c r="K309" s="37">
        <v>9</v>
      </c>
      <c r="L309" s="39">
        <v>45553</v>
      </c>
      <c r="M309" s="37">
        <v>5812</v>
      </c>
      <c r="N309" s="71">
        <f t="shared" si="14"/>
        <v>54.86</v>
      </c>
      <c r="O309" s="40">
        <v>54.86</v>
      </c>
      <c r="P309" s="40">
        <v>0</v>
      </c>
      <c r="Q309" s="34">
        <v>0</v>
      </c>
    </row>
    <row r="310" spans="1:17" ht="24.95" customHeight="1" x14ac:dyDescent="0.2">
      <c r="A310" s="50" t="str">
        <f t="shared" si="12"/>
        <v>1441|1440011|26|2024|18196469000103|3913|98,3</v>
      </c>
      <c r="B310" s="50" t="str">
        <f t="shared" si="13"/>
        <v>1441|1440011|26|2024|5920</v>
      </c>
      <c r="C310" s="37">
        <v>1441</v>
      </c>
      <c r="D310" s="37">
        <v>1440011</v>
      </c>
      <c r="E310" s="37">
        <v>26</v>
      </c>
      <c r="F310" s="37">
        <v>2024</v>
      </c>
      <c r="G310" s="37">
        <v>18196469000103</v>
      </c>
      <c r="H310" s="38" t="s">
        <v>414</v>
      </c>
      <c r="I310" s="37">
        <v>3913</v>
      </c>
      <c r="J310" s="37" t="s">
        <v>289</v>
      </c>
      <c r="K310" s="37">
        <v>9</v>
      </c>
      <c r="L310" s="39">
        <v>45559</v>
      </c>
      <c r="M310" s="37">
        <v>5920</v>
      </c>
      <c r="N310" s="71">
        <f t="shared" si="14"/>
        <v>98.3</v>
      </c>
      <c r="O310" s="40">
        <v>98.3</v>
      </c>
      <c r="P310" s="40">
        <v>0</v>
      </c>
      <c r="Q310" s="34">
        <v>0</v>
      </c>
    </row>
    <row r="311" spans="1:17" ht="24.95" customHeight="1" x14ac:dyDescent="0.2">
      <c r="A311" s="50" t="str">
        <f t="shared" si="12"/>
        <v>1441|1440011|27|2024|21417423000181|3913|182,54</v>
      </c>
      <c r="B311" s="50" t="str">
        <f t="shared" si="13"/>
        <v>1441|1440011|27|2024|5335</v>
      </c>
      <c r="C311" s="37">
        <v>1441</v>
      </c>
      <c r="D311" s="37">
        <v>1440011</v>
      </c>
      <c r="E311" s="37">
        <v>27</v>
      </c>
      <c r="F311" s="37">
        <v>2024</v>
      </c>
      <c r="G311" s="37">
        <v>21417423000181</v>
      </c>
      <c r="H311" s="38" t="s">
        <v>415</v>
      </c>
      <c r="I311" s="37">
        <v>3913</v>
      </c>
      <c r="J311" s="37" t="s">
        <v>289</v>
      </c>
      <c r="K311" s="37">
        <v>9</v>
      </c>
      <c r="L311" s="39">
        <v>45537</v>
      </c>
      <c r="M311" s="37">
        <v>5335</v>
      </c>
      <c r="N311" s="71">
        <f t="shared" si="14"/>
        <v>182.54</v>
      </c>
      <c r="O311" s="40">
        <v>182.54</v>
      </c>
      <c r="P311" s="40">
        <v>0</v>
      </c>
      <c r="Q311" s="34">
        <v>0</v>
      </c>
    </row>
    <row r="312" spans="1:17" ht="24.95" customHeight="1" x14ac:dyDescent="0.2">
      <c r="A312" s="50" t="str">
        <f t="shared" si="12"/>
        <v>1441|1440011|27|2024|21417423000181|3913|182,54</v>
      </c>
      <c r="B312" s="50" t="str">
        <f t="shared" si="13"/>
        <v>1441|1440011|27|2024|6013</v>
      </c>
      <c r="C312" s="37">
        <v>1441</v>
      </c>
      <c r="D312" s="37">
        <v>1440011</v>
      </c>
      <c r="E312" s="37">
        <v>27</v>
      </c>
      <c r="F312" s="37">
        <v>2024</v>
      </c>
      <c r="G312" s="37">
        <v>21417423000181</v>
      </c>
      <c r="H312" s="38" t="s">
        <v>415</v>
      </c>
      <c r="I312" s="37">
        <v>3913</v>
      </c>
      <c r="J312" s="37" t="s">
        <v>289</v>
      </c>
      <c r="K312" s="37">
        <v>9</v>
      </c>
      <c r="L312" s="39">
        <v>45562</v>
      </c>
      <c r="M312" s="37">
        <v>6013</v>
      </c>
      <c r="N312" s="71">
        <f t="shared" si="14"/>
        <v>182.54</v>
      </c>
      <c r="O312" s="40">
        <v>182.54</v>
      </c>
      <c r="P312" s="40">
        <v>0</v>
      </c>
      <c r="Q312" s="34">
        <v>0</v>
      </c>
    </row>
    <row r="313" spans="1:17" ht="24.95" customHeight="1" x14ac:dyDescent="0.2">
      <c r="A313" s="50" t="str">
        <f t="shared" si="12"/>
        <v>1441|1440011|28|2024|24996845000147|3913|244,58</v>
      </c>
      <c r="B313" s="50" t="str">
        <f t="shared" si="13"/>
        <v>1441|1440011|28|2024|5737</v>
      </c>
      <c r="C313" s="37">
        <v>1441</v>
      </c>
      <c r="D313" s="37">
        <v>1440011</v>
      </c>
      <c r="E313" s="37">
        <v>28</v>
      </c>
      <c r="F313" s="37">
        <v>2024</v>
      </c>
      <c r="G313" s="37">
        <v>24996845000147</v>
      </c>
      <c r="H313" s="38" t="s">
        <v>416</v>
      </c>
      <c r="I313" s="37">
        <v>3913</v>
      </c>
      <c r="J313" s="37" t="s">
        <v>289</v>
      </c>
      <c r="K313" s="37">
        <v>9</v>
      </c>
      <c r="L313" s="39">
        <v>45553</v>
      </c>
      <c r="M313" s="37">
        <v>5737</v>
      </c>
      <c r="N313" s="71">
        <f t="shared" si="14"/>
        <v>244.58</v>
      </c>
      <c r="O313" s="40">
        <v>244.58</v>
      </c>
      <c r="P313" s="40">
        <v>0</v>
      </c>
      <c r="Q313" s="34">
        <v>0</v>
      </c>
    </row>
    <row r="314" spans="1:17" ht="24.95" customHeight="1" x14ac:dyDescent="0.2">
      <c r="A314" s="50" t="str">
        <f t="shared" si="12"/>
        <v>1441|1440011|29|2024|25269069000146|3913|38,43</v>
      </c>
      <c r="B314" s="50" t="str">
        <f t="shared" si="13"/>
        <v>1441|1440011|29|2024|5694</v>
      </c>
      <c r="C314" s="37">
        <v>1441</v>
      </c>
      <c r="D314" s="37">
        <v>1440011</v>
      </c>
      <c r="E314" s="37">
        <v>29</v>
      </c>
      <c r="F314" s="37">
        <v>2024</v>
      </c>
      <c r="G314" s="37">
        <v>25269069000146</v>
      </c>
      <c r="H314" s="38" t="s">
        <v>417</v>
      </c>
      <c r="I314" s="37">
        <v>3913</v>
      </c>
      <c r="J314" s="37" t="s">
        <v>289</v>
      </c>
      <c r="K314" s="37">
        <v>9</v>
      </c>
      <c r="L314" s="39">
        <v>45552</v>
      </c>
      <c r="M314" s="37">
        <v>5694</v>
      </c>
      <c r="N314" s="71">
        <f t="shared" si="14"/>
        <v>38.43</v>
      </c>
      <c r="O314" s="40">
        <v>38.43</v>
      </c>
      <c r="P314" s="40">
        <v>0</v>
      </c>
      <c r="Q314" s="34">
        <v>0</v>
      </c>
    </row>
    <row r="315" spans="1:17" ht="24.95" customHeight="1" x14ac:dyDescent="0.2">
      <c r="A315" s="50" t="str">
        <f t="shared" si="12"/>
        <v>1441|1440011|29|2024|25269069000146|3913|38,43</v>
      </c>
      <c r="B315" s="50" t="str">
        <f t="shared" si="13"/>
        <v>1441|1440011|29|2024|6015</v>
      </c>
      <c r="C315" s="37">
        <v>1441</v>
      </c>
      <c r="D315" s="37">
        <v>1440011</v>
      </c>
      <c r="E315" s="37">
        <v>29</v>
      </c>
      <c r="F315" s="37">
        <v>2024</v>
      </c>
      <c r="G315" s="37">
        <v>25269069000146</v>
      </c>
      <c r="H315" s="38" t="s">
        <v>417</v>
      </c>
      <c r="I315" s="37">
        <v>3913</v>
      </c>
      <c r="J315" s="37" t="s">
        <v>289</v>
      </c>
      <c r="K315" s="37">
        <v>9</v>
      </c>
      <c r="L315" s="39">
        <v>45562</v>
      </c>
      <c r="M315" s="37">
        <v>6015</v>
      </c>
      <c r="N315" s="71">
        <f t="shared" si="14"/>
        <v>38.43</v>
      </c>
      <c r="O315" s="40">
        <v>38.43</v>
      </c>
      <c r="P315" s="40">
        <v>0</v>
      </c>
      <c r="Q315" s="34">
        <v>0</v>
      </c>
    </row>
    <row r="316" spans="1:17" ht="24.95" customHeight="1" x14ac:dyDescent="0.2">
      <c r="A316" s="50" t="str">
        <f t="shared" si="12"/>
        <v>1441|1440011|30|2024|25433004000194|3913|251,35</v>
      </c>
      <c r="B316" s="50" t="str">
        <f t="shared" si="13"/>
        <v>1441|1440011|30|2024|5696</v>
      </c>
      <c r="C316" s="37">
        <v>1441</v>
      </c>
      <c r="D316" s="37">
        <v>1440011</v>
      </c>
      <c r="E316" s="37">
        <v>30</v>
      </c>
      <c r="F316" s="37">
        <v>2024</v>
      </c>
      <c r="G316" s="37">
        <v>25433004000194</v>
      </c>
      <c r="H316" s="38" t="s">
        <v>418</v>
      </c>
      <c r="I316" s="37">
        <v>3913</v>
      </c>
      <c r="J316" s="37" t="s">
        <v>289</v>
      </c>
      <c r="K316" s="37">
        <v>9</v>
      </c>
      <c r="L316" s="39">
        <v>45552</v>
      </c>
      <c r="M316" s="37">
        <v>5696</v>
      </c>
      <c r="N316" s="71">
        <f t="shared" si="14"/>
        <v>251.35</v>
      </c>
      <c r="O316" s="40">
        <v>251.35</v>
      </c>
      <c r="P316" s="40">
        <v>0</v>
      </c>
      <c r="Q316" s="34">
        <v>0</v>
      </c>
    </row>
    <row r="317" spans="1:17" ht="24.95" customHeight="1" x14ac:dyDescent="0.2">
      <c r="A317" s="50" t="str">
        <f t="shared" si="12"/>
        <v>1441|1440011|31|2024|25769548000121|3913|665,88</v>
      </c>
      <c r="B317" s="50" t="str">
        <f t="shared" si="13"/>
        <v>1441|1440011|31|2024|5968</v>
      </c>
      <c r="C317" s="37">
        <v>1441</v>
      </c>
      <c r="D317" s="37">
        <v>1440011</v>
      </c>
      <c r="E317" s="37">
        <v>31</v>
      </c>
      <c r="F317" s="37">
        <v>2024</v>
      </c>
      <c r="G317" s="37">
        <v>25769548000121</v>
      </c>
      <c r="H317" s="38" t="s">
        <v>419</v>
      </c>
      <c r="I317" s="37">
        <v>3913</v>
      </c>
      <c r="J317" s="37" t="s">
        <v>289</v>
      </c>
      <c r="K317" s="37">
        <v>9</v>
      </c>
      <c r="L317" s="39">
        <v>45559</v>
      </c>
      <c r="M317" s="37">
        <v>5968</v>
      </c>
      <c r="N317" s="71">
        <f t="shared" si="14"/>
        <v>665.88</v>
      </c>
      <c r="O317" s="40">
        <v>665.88</v>
      </c>
      <c r="P317" s="40">
        <v>0</v>
      </c>
      <c r="Q317" s="34">
        <v>0</v>
      </c>
    </row>
    <row r="318" spans="1:17" ht="24.95" customHeight="1" x14ac:dyDescent="0.2">
      <c r="A318" s="50" t="str">
        <f t="shared" si="12"/>
        <v>1441|1440011|31|2024|25769548000121|3913|209,52</v>
      </c>
      <c r="B318" s="50" t="str">
        <f t="shared" si="13"/>
        <v>1441|1440011|31|2024|5970</v>
      </c>
      <c r="C318" s="37">
        <v>1441</v>
      </c>
      <c r="D318" s="37">
        <v>1440011</v>
      </c>
      <c r="E318" s="37">
        <v>31</v>
      </c>
      <c r="F318" s="37">
        <v>2024</v>
      </c>
      <c r="G318" s="37">
        <v>25769548000121</v>
      </c>
      <c r="H318" s="38" t="s">
        <v>419</v>
      </c>
      <c r="I318" s="37">
        <v>3913</v>
      </c>
      <c r="J318" s="37" t="s">
        <v>289</v>
      </c>
      <c r="K318" s="37">
        <v>9</v>
      </c>
      <c r="L318" s="39">
        <v>45559</v>
      </c>
      <c r="M318" s="37">
        <v>5970</v>
      </c>
      <c r="N318" s="71">
        <f t="shared" si="14"/>
        <v>209.52</v>
      </c>
      <c r="O318" s="40">
        <v>209.52</v>
      </c>
      <c r="P318" s="40">
        <v>0</v>
      </c>
      <c r="Q318" s="34">
        <v>0</v>
      </c>
    </row>
    <row r="319" spans="1:17" ht="24.95" customHeight="1" x14ac:dyDescent="0.2">
      <c r="A319" s="50" t="str">
        <f t="shared" si="12"/>
        <v>1441|1440011|32|2024|25838855000117|3913|150,3</v>
      </c>
      <c r="B319" s="50" t="str">
        <f t="shared" si="13"/>
        <v>1441|1440011|32|2024|5875</v>
      </c>
      <c r="C319" s="37">
        <v>1441</v>
      </c>
      <c r="D319" s="37">
        <v>1440011</v>
      </c>
      <c r="E319" s="37">
        <v>32</v>
      </c>
      <c r="F319" s="37">
        <v>2024</v>
      </c>
      <c r="G319" s="37">
        <v>25838855000117</v>
      </c>
      <c r="H319" s="38" t="s">
        <v>420</v>
      </c>
      <c r="I319" s="37">
        <v>3913</v>
      </c>
      <c r="J319" s="37" t="s">
        <v>289</v>
      </c>
      <c r="K319" s="37">
        <v>9</v>
      </c>
      <c r="L319" s="39">
        <v>45554</v>
      </c>
      <c r="M319" s="37">
        <v>5875</v>
      </c>
      <c r="N319" s="71">
        <f t="shared" si="14"/>
        <v>150.30000000000001</v>
      </c>
      <c r="O319" s="40">
        <v>150.30000000000001</v>
      </c>
      <c r="P319" s="40">
        <v>0</v>
      </c>
      <c r="Q319" s="34">
        <v>0</v>
      </c>
    </row>
    <row r="320" spans="1:17" ht="24.95" customHeight="1" x14ac:dyDescent="0.2">
      <c r="A320" s="50" t="str">
        <f t="shared" si="12"/>
        <v>1441|1440011|33|2024|91352053691|3622|735,72</v>
      </c>
      <c r="B320" s="50" t="str">
        <f t="shared" si="13"/>
        <v>1441|1440011|33|2024|5725</v>
      </c>
      <c r="C320" s="37">
        <v>1441</v>
      </c>
      <c r="D320" s="37">
        <v>1440011</v>
      </c>
      <c r="E320" s="37">
        <v>33</v>
      </c>
      <c r="F320" s="37">
        <v>2024</v>
      </c>
      <c r="G320" s="37">
        <v>91352053691</v>
      </c>
      <c r="H320" s="38" t="s">
        <v>182</v>
      </c>
      <c r="I320" s="37">
        <v>3622</v>
      </c>
      <c r="J320" s="37" t="s">
        <v>421</v>
      </c>
      <c r="K320" s="37">
        <v>9</v>
      </c>
      <c r="L320" s="39">
        <v>45552</v>
      </c>
      <c r="M320" s="37">
        <v>5725</v>
      </c>
      <c r="N320" s="71">
        <f t="shared" si="14"/>
        <v>735.72</v>
      </c>
      <c r="O320" s="40">
        <v>735.72</v>
      </c>
      <c r="P320" s="40">
        <v>0</v>
      </c>
      <c r="Q320" s="34">
        <v>0</v>
      </c>
    </row>
    <row r="321" spans="1:17" ht="24.95" customHeight="1" x14ac:dyDescent="0.2">
      <c r="A321" s="50" t="str">
        <f t="shared" si="12"/>
        <v>1441|1440011|34|2024|58346678649|3622|2756,43</v>
      </c>
      <c r="B321" s="50" t="str">
        <f t="shared" si="13"/>
        <v>1441|1440011|34|2024|5996</v>
      </c>
      <c r="C321" s="37">
        <v>1441</v>
      </c>
      <c r="D321" s="37">
        <v>1440011</v>
      </c>
      <c r="E321" s="37">
        <v>34</v>
      </c>
      <c r="F321" s="37">
        <v>2024</v>
      </c>
      <c r="G321" s="37">
        <v>58346678649</v>
      </c>
      <c r="H321" s="38" t="s">
        <v>422</v>
      </c>
      <c r="I321" s="37">
        <v>3622</v>
      </c>
      <c r="J321" s="37" t="s">
        <v>421</v>
      </c>
      <c r="K321" s="37">
        <v>9</v>
      </c>
      <c r="L321" s="39">
        <v>45562</v>
      </c>
      <c r="M321" s="37">
        <v>5996</v>
      </c>
      <c r="N321" s="71">
        <f t="shared" si="14"/>
        <v>2756.43</v>
      </c>
      <c r="O321" s="40">
        <v>2756.43</v>
      </c>
      <c r="P321" s="40">
        <v>0</v>
      </c>
      <c r="Q321" s="34">
        <v>0</v>
      </c>
    </row>
    <row r="322" spans="1:17" ht="24.95" customHeight="1" x14ac:dyDescent="0.2">
      <c r="A322" s="50" t="str">
        <f t="shared" si="12"/>
        <v>1441|1440011|34|2024|58346678649|3622|2160,04</v>
      </c>
      <c r="B322" s="50" t="str">
        <f t="shared" si="13"/>
        <v>1441|1440011|34|2024|6049</v>
      </c>
      <c r="C322" s="37">
        <v>1441</v>
      </c>
      <c r="D322" s="37">
        <v>1440011</v>
      </c>
      <c r="E322" s="37">
        <v>34</v>
      </c>
      <c r="F322" s="37">
        <v>2024</v>
      </c>
      <c r="G322" s="37">
        <v>58346678649</v>
      </c>
      <c r="H322" s="38" t="s">
        <v>422</v>
      </c>
      <c r="I322" s="37">
        <v>3622</v>
      </c>
      <c r="J322" s="37" t="s">
        <v>421</v>
      </c>
      <c r="K322" s="37">
        <v>9</v>
      </c>
      <c r="L322" s="39">
        <v>45565</v>
      </c>
      <c r="M322" s="37">
        <v>6049</v>
      </c>
      <c r="N322" s="71">
        <f t="shared" si="14"/>
        <v>2160.04</v>
      </c>
      <c r="O322" s="40">
        <v>2160.04</v>
      </c>
      <c r="P322" s="40">
        <v>0</v>
      </c>
      <c r="Q322" s="34">
        <v>0</v>
      </c>
    </row>
    <row r="323" spans="1:17" ht="24.95" customHeight="1" x14ac:dyDescent="0.2">
      <c r="A323" s="50" t="str">
        <f t="shared" si="12"/>
        <v>1441|1440011|35|2024|24596892687|3622|90,84</v>
      </c>
      <c r="B323" s="50" t="str">
        <f t="shared" si="13"/>
        <v>1441|1440011|35|2024|5837</v>
      </c>
      <c r="C323" s="37">
        <v>1441</v>
      </c>
      <c r="D323" s="37">
        <v>1440011</v>
      </c>
      <c r="E323" s="37">
        <v>35</v>
      </c>
      <c r="F323" s="37">
        <v>2024</v>
      </c>
      <c r="G323" s="37">
        <v>24596892687</v>
      </c>
      <c r="H323" s="38" t="s">
        <v>198</v>
      </c>
      <c r="I323" s="37">
        <v>3622</v>
      </c>
      <c r="J323" s="37" t="s">
        <v>421</v>
      </c>
      <c r="K323" s="37">
        <v>9</v>
      </c>
      <c r="L323" s="39">
        <v>45553</v>
      </c>
      <c r="M323" s="37">
        <v>5837</v>
      </c>
      <c r="N323" s="71">
        <f t="shared" si="14"/>
        <v>90.84</v>
      </c>
      <c r="O323" s="40">
        <v>90.84</v>
      </c>
      <c r="P323" s="40">
        <v>0</v>
      </c>
      <c r="Q323" s="34">
        <v>0</v>
      </c>
    </row>
    <row r="324" spans="1:17" ht="24.95" customHeight="1" x14ac:dyDescent="0.2">
      <c r="A324" s="50" t="str">
        <f t="shared" si="12"/>
        <v>1441|1440011|37|2024|18229133000108|3937|440</v>
      </c>
      <c r="B324" s="50" t="str">
        <f t="shared" si="13"/>
        <v>1441|1440011|37|2024|5720</v>
      </c>
      <c r="C324" s="37">
        <v>1441</v>
      </c>
      <c r="D324" s="37">
        <v>1440011</v>
      </c>
      <c r="E324" s="37">
        <v>37</v>
      </c>
      <c r="F324" s="37">
        <v>2024</v>
      </c>
      <c r="G324" s="37">
        <v>18229133000108</v>
      </c>
      <c r="H324" s="38" t="s">
        <v>240</v>
      </c>
      <c r="I324" s="37">
        <v>3937</v>
      </c>
      <c r="J324" s="37" t="s">
        <v>289</v>
      </c>
      <c r="K324" s="37">
        <v>9</v>
      </c>
      <c r="L324" s="39">
        <v>45552</v>
      </c>
      <c r="M324" s="37">
        <v>5720</v>
      </c>
      <c r="N324" s="71">
        <f t="shared" si="14"/>
        <v>440</v>
      </c>
      <c r="O324" s="40">
        <v>440</v>
      </c>
      <c r="P324" s="40">
        <v>0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1441|1440011|38|2024|31963562000164|3937|193,75</v>
      </c>
      <c r="B325" s="50" t="str">
        <f t="shared" ref="B325:B388" si="16">C325&amp;"|"&amp;D325&amp;"|"&amp;E325&amp;"|"&amp;F325&amp;"|"&amp;M325</f>
        <v>1441|1440011|38|2024|5474</v>
      </c>
      <c r="C325" s="37">
        <v>1441</v>
      </c>
      <c r="D325" s="37">
        <v>1440011</v>
      </c>
      <c r="E325" s="37">
        <v>38</v>
      </c>
      <c r="F325" s="37">
        <v>2024</v>
      </c>
      <c r="G325" s="37">
        <v>31963562000164</v>
      </c>
      <c r="H325" s="38" t="s">
        <v>423</v>
      </c>
      <c r="I325" s="37">
        <v>3937</v>
      </c>
      <c r="J325" s="37" t="s">
        <v>289</v>
      </c>
      <c r="K325" s="37">
        <v>9</v>
      </c>
      <c r="L325" s="39">
        <v>45545</v>
      </c>
      <c r="M325" s="37">
        <v>5474</v>
      </c>
      <c r="N325" s="71">
        <f t="shared" si="14"/>
        <v>193.75</v>
      </c>
      <c r="O325" s="40">
        <v>193.75</v>
      </c>
      <c r="P325" s="40">
        <v>0</v>
      </c>
      <c r="Q325" s="34">
        <v>0</v>
      </c>
    </row>
    <row r="326" spans="1:17" ht="24.95" customHeight="1" x14ac:dyDescent="0.2">
      <c r="A326" s="50" t="str">
        <f t="shared" si="15"/>
        <v>1441|1440011|39|2024|23569041000107|3937|1734,4</v>
      </c>
      <c r="B326" s="50" t="str">
        <f t="shared" si="16"/>
        <v>1441|1440011|39|2024|5991</v>
      </c>
      <c r="C326" s="37">
        <v>1441</v>
      </c>
      <c r="D326" s="37">
        <v>1440011</v>
      </c>
      <c r="E326" s="37">
        <v>39</v>
      </c>
      <c r="F326" s="37">
        <v>2024</v>
      </c>
      <c r="G326" s="37">
        <v>23569041000107</v>
      </c>
      <c r="H326" s="38" t="s">
        <v>424</v>
      </c>
      <c r="I326" s="37">
        <v>3937</v>
      </c>
      <c r="J326" s="37" t="s">
        <v>289</v>
      </c>
      <c r="K326" s="37">
        <v>9</v>
      </c>
      <c r="L326" s="39">
        <v>45561</v>
      </c>
      <c r="M326" s="37">
        <v>5991</v>
      </c>
      <c r="N326" s="71">
        <f t="shared" ref="N326:N389" si="17">O326+P326</f>
        <v>1734.4</v>
      </c>
      <c r="O326" s="40">
        <v>1734.4</v>
      </c>
      <c r="P326" s="40">
        <v>0</v>
      </c>
      <c r="Q326" s="34">
        <v>0</v>
      </c>
    </row>
    <row r="327" spans="1:17" ht="24.95" customHeight="1" x14ac:dyDescent="0.2">
      <c r="A327" s="50" t="str">
        <f t="shared" si="15"/>
        <v>1441|1440011|41|2024|75349000192|3937|431,94</v>
      </c>
      <c r="B327" s="50" t="str">
        <f t="shared" si="16"/>
        <v>1441|1440011|41|2024|5342</v>
      </c>
      <c r="C327" s="37">
        <v>1441</v>
      </c>
      <c r="D327" s="37">
        <v>1440011</v>
      </c>
      <c r="E327" s="37">
        <v>41</v>
      </c>
      <c r="F327" s="37">
        <v>2024</v>
      </c>
      <c r="G327" s="37">
        <v>75349000192</v>
      </c>
      <c r="H327" s="38" t="s">
        <v>425</v>
      </c>
      <c r="I327" s="37">
        <v>3937</v>
      </c>
      <c r="J327" s="37" t="s">
        <v>289</v>
      </c>
      <c r="K327" s="37">
        <v>9</v>
      </c>
      <c r="L327" s="39">
        <v>45537</v>
      </c>
      <c r="M327" s="37">
        <v>5342</v>
      </c>
      <c r="N327" s="71">
        <f t="shared" si="17"/>
        <v>431.94</v>
      </c>
      <c r="O327" s="40">
        <v>431.94</v>
      </c>
      <c r="P327" s="40">
        <v>0</v>
      </c>
      <c r="Q327" s="34">
        <v>0</v>
      </c>
    </row>
    <row r="328" spans="1:17" ht="24.95" customHeight="1" x14ac:dyDescent="0.2">
      <c r="A328" s="50" t="str">
        <f t="shared" si="15"/>
        <v>1441|1440011|41|2024|75349000192|3937|431,94</v>
      </c>
      <c r="B328" s="50" t="str">
        <f t="shared" si="16"/>
        <v>1441|1440011|41|2024|5343</v>
      </c>
      <c r="C328" s="37">
        <v>1441</v>
      </c>
      <c r="D328" s="37">
        <v>1440011</v>
      </c>
      <c r="E328" s="37">
        <v>41</v>
      </c>
      <c r="F328" s="37">
        <v>2024</v>
      </c>
      <c r="G328" s="37">
        <v>75349000192</v>
      </c>
      <c r="H328" s="38" t="s">
        <v>425</v>
      </c>
      <c r="I328" s="37">
        <v>3937</v>
      </c>
      <c r="J328" s="37" t="s">
        <v>289</v>
      </c>
      <c r="K328" s="37">
        <v>9</v>
      </c>
      <c r="L328" s="39">
        <v>45537</v>
      </c>
      <c r="M328" s="37">
        <v>5343</v>
      </c>
      <c r="N328" s="71">
        <f t="shared" si="17"/>
        <v>431.94</v>
      </c>
      <c r="O328" s="40">
        <v>431.94</v>
      </c>
      <c r="P328" s="40">
        <v>0</v>
      </c>
      <c r="Q328" s="34">
        <v>0</v>
      </c>
    </row>
    <row r="329" spans="1:17" ht="24.95" customHeight="1" x14ac:dyDescent="0.2">
      <c r="A329" s="50" t="str">
        <f t="shared" si="15"/>
        <v>1441|1440011|41|2024|75349000192|3937|431,94</v>
      </c>
      <c r="B329" s="50" t="str">
        <f t="shared" si="16"/>
        <v>1441|1440011|41|2024|5344</v>
      </c>
      <c r="C329" s="37">
        <v>1441</v>
      </c>
      <c r="D329" s="37">
        <v>1440011</v>
      </c>
      <c r="E329" s="37">
        <v>41</v>
      </c>
      <c r="F329" s="37">
        <v>2024</v>
      </c>
      <c r="G329" s="37">
        <v>75349000192</v>
      </c>
      <c r="H329" s="38" t="s">
        <v>425</v>
      </c>
      <c r="I329" s="37">
        <v>3937</v>
      </c>
      <c r="J329" s="37" t="s">
        <v>289</v>
      </c>
      <c r="K329" s="37">
        <v>9</v>
      </c>
      <c r="L329" s="39">
        <v>45537</v>
      </c>
      <c r="M329" s="37">
        <v>5344</v>
      </c>
      <c r="N329" s="71">
        <f t="shared" si="17"/>
        <v>431.94</v>
      </c>
      <c r="O329" s="40">
        <v>431.94</v>
      </c>
      <c r="P329" s="40">
        <v>0</v>
      </c>
      <c r="Q329" s="34">
        <v>0</v>
      </c>
    </row>
    <row r="330" spans="1:17" ht="24.95" customHeight="1" x14ac:dyDescent="0.2">
      <c r="A330" s="50" t="str">
        <f t="shared" si="15"/>
        <v>1441|1440011|41|2024|75349000192|3937|481,55</v>
      </c>
      <c r="B330" s="50" t="str">
        <f t="shared" si="16"/>
        <v>1441|1440011|41|2024|5345</v>
      </c>
      <c r="C330" s="37">
        <v>1441</v>
      </c>
      <c r="D330" s="37">
        <v>1440011</v>
      </c>
      <c r="E330" s="37">
        <v>41</v>
      </c>
      <c r="F330" s="37">
        <v>2024</v>
      </c>
      <c r="G330" s="37">
        <v>75349000192</v>
      </c>
      <c r="H330" s="38" t="s">
        <v>425</v>
      </c>
      <c r="I330" s="37">
        <v>3937</v>
      </c>
      <c r="J330" s="37" t="s">
        <v>289</v>
      </c>
      <c r="K330" s="37">
        <v>9</v>
      </c>
      <c r="L330" s="39">
        <v>45537</v>
      </c>
      <c r="M330" s="37">
        <v>5345</v>
      </c>
      <c r="N330" s="71">
        <f t="shared" si="17"/>
        <v>481.55</v>
      </c>
      <c r="O330" s="40">
        <v>481.55</v>
      </c>
      <c r="P330" s="40">
        <v>0</v>
      </c>
      <c r="Q330" s="34">
        <v>0</v>
      </c>
    </row>
    <row r="331" spans="1:17" ht="24.95" customHeight="1" x14ac:dyDescent="0.2">
      <c r="A331" s="50" t="str">
        <f t="shared" si="15"/>
        <v>1441|1440011|41|2024|75349000192|3937|100,5</v>
      </c>
      <c r="B331" s="50" t="str">
        <f t="shared" si="16"/>
        <v>1441|1440011|41|2024|5346</v>
      </c>
      <c r="C331" s="37">
        <v>1441</v>
      </c>
      <c r="D331" s="37">
        <v>1440011</v>
      </c>
      <c r="E331" s="37">
        <v>41</v>
      </c>
      <c r="F331" s="37">
        <v>2024</v>
      </c>
      <c r="G331" s="37">
        <v>75349000192</v>
      </c>
      <c r="H331" s="38" t="s">
        <v>425</v>
      </c>
      <c r="I331" s="37">
        <v>3937</v>
      </c>
      <c r="J331" s="37" t="s">
        <v>289</v>
      </c>
      <c r="K331" s="37">
        <v>9</v>
      </c>
      <c r="L331" s="39">
        <v>45537</v>
      </c>
      <c r="M331" s="37">
        <v>5346</v>
      </c>
      <c r="N331" s="71">
        <f t="shared" si="17"/>
        <v>100.5</v>
      </c>
      <c r="O331" s="40">
        <v>100.5</v>
      </c>
      <c r="P331" s="40">
        <v>0</v>
      </c>
      <c r="Q331" s="34">
        <v>0</v>
      </c>
    </row>
    <row r="332" spans="1:17" ht="24.95" customHeight="1" x14ac:dyDescent="0.2">
      <c r="A332" s="50" t="str">
        <f t="shared" si="15"/>
        <v>1441|1440011|41|2024|75349000192|3937|100,5</v>
      </c>
      <c r="B332" s="50" t="str">
        <f t="shared" si="16"/>
        <v>1441|1440011|41|2024|5348</v>
      </c>
      <c r="C332" s="37">
        <v>1441</v>
      </c>
      <c r="D332" s="37">
        <v>1440011</v>
      </c>
      <c r="E332" s="37">
        <v>41</v>
      </c>
      <c r="F332" s="37">
        <v>2024</v>
      </c>
      <c r="G332" s="37">
        <v>75349000192</v>
      </c>
      <c r="H332" s="38" t="s">
        <v>425</v>
      </c>
      <c r="I332" s="37">
        <v>3937</v>
      </c>
      <c r="J332" s="37" t="s">
        <v>289</v>
      </c>
      <c r="K332" s="37">
        <v>9</v>
      </c>
      <c r="L332" s="39">
        <v>45537</v>
      </c>
      <c r="M332" s="37">
        <v>5348</v>
      </c>
      <c r="N332" s="71">
        <f t="shared" si="17"/>
        <v>100.5</v>
      </c>
      <c r="O332" s="40">
        <v>100.5</v>
      </c>
      <c r="P332" s="40">
        <v>0</v>
      </c>
      <c r="Q332" s="34">
        <v>0</v>
      </c>
    </row>
    <row r="333" spans="1:17" ht="24.95" customHeight="1" x14ac:dyDescent="0.2">
      <c r="A333" s="50" t="str">
        <f t="shared" si="15"/>
        <v>1441|1440011|41|2024|75349000192|3937|100,5</v>
      </c>
      <c r="B333" s="50" t="str">
        <f t="shared" si="16"/>
        <v>1441|1440011|41|2024|5349</v>
      </c>
      <c r="C333" s="37">
        <v>1441</v>
      </c>
      <c r="D333" s="37">
        <v>1440011</v>
      </c>
      <c r="E333" s="37">
        <v>41</v>
      </c>
      <c r="F333" s="37">
        <v>2024</v>
      </c>
      <c r="G333" s="37">
        <v>75349000192</v>
      </c>
      <c r="H333" s="38" t="s">
        <v>425</v>
      </c>
      <c r="I333" s="37">
        <v>3937</v>
      </c>
      <c r="J333" s="37" t="s">
        <v>289</v>
      </c>
      <c r="K333" s="37">
        <v>9</v>
      </c>
      <c r="L333" s="39">
        <v>45537</v>
      </c>
      <c r="M333" s="37">
        <v>5349</v>
      </c>
      <c r="N333" s="71">
        <f t="shared" si="17"/>
        <v>100.5</v>
      </c>
      <c r="O333" s="40">
        <v>100.5</v>
      </c>
      <c r="P333" s="40">
        <v>0</v>
      </c>
      <c r="Q333" s="34">
        <v>0</v>
      </c>
    </row>
    <row r="334" spans="1:17" ht="24.95" customHeight="1" x14ac:dyDescent="0.2">
      <c r="A334" s="50" t="str">
        <f t="shared" si="15"/>
        <v>1441|1440011|42|2024|9264396000159|3937|208,63</v>
      </c>
      <c r="B334" s="50" t="str">
        <f t="shared" si="16"/>
        <v>1441|1440011|42|2024|5958</v>
      </c>
      <c r="C334" s="37">
        <v>1441</v>
      </c>
      <c r="D334" s="37">
        <v>1440011</v>
      </c>
      <c r="E334" s="37">
        <v>42</v>
      </c>
      <c r="F334" s="37">
        <v>2024</v>
      </c>
      <c r="G334" s="37">
        <v>9264396000159</v>
      </c>
      <c r="H334" s="38" t="s">
        <v>243</v>
      </c>
      <c r="I334" s="37">
        <v>3937</v>
      </c>
      <c r="J334" s="37" t="s">
        <v>289</v>
      </c>
      <c r="K334" s="37">
        <v>9</v>
      </c>
      <c r="L334" s="39">
        <v>45559</v>
      </c>
      <c r="M334" s="37">
        <v>5958</v>
      </c>
      <c r="N334" s="71">
        <f t="shared" si="17"/>
        <v>208.63</v>
      </c>
      <c r="O334" s="40">
        <v>208.63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1441|1440011|42|2024|9264396000159|3937|224,29</v>
      </c>
      <c r="B335" s="50" t="str">
        <f t="shared" si="16"/>
        <v>1441|1440011|42|2024|5960</v>
      </c>
      <c r="C335" s="37">
        <v>1441</v>
      </c>
      <c r="D335" s="37">
        <v>1440011</v>
      </c>
      <c r="E335" s="37">
        <v>42</v>
      </c>
      <c r="F335" s="37">
        <v>2024</v>
      </c>
      <c r="G335" s="37">
        <v>9264396000159</v>
      </c>
      <c r="H335" s="38" t="s">
        <v>243</v>
      </c>
      <c r="I335" s="37">
        <v>3937</v>
      </c>
      <c r="J335" s="37" t="s">
        <v>289</v>
      </c>
      <c r="K335" s="37">
        <v>9</v>
      </c>
      <c r="L335" s="39">
        <v>45559</v>
      </c>
      <c r="M335" s="37">
        <v>5960</v>
      </c>
      <c r="N335" s="71">
        <f t="shared" si="17"/>
        <v>224.29</v>
      </c>
      <c r="O335" s="40">
        <v>224.29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1441|1440011|42|2024|9264396000159|3937|196,54</v>
      </c>
      <c r="B336" s="50" t="str">
        <f t="shared" si="16"/>
        <v>1441|1440011|42|2024|5962</v>
      </c>
      <c r="C336" s="37">
        <v>1441</v>
      </c>
      <c r="D336" s="37">
        <v>1440011</v>
      </c>
      <c r="E336" s="37">
        <v>42</v>
      </c>
      <c r="F336" s="37">
        <v>2024</v>
      </c>
      <c r="G336" s="37">
        <v>9264396000159</v>
      </c>
      <c r="H336" s="38" t="s">
        <v>243</v>
      </c>
      <c r="I336" s="37">
        <v>3937</v>
      </c>
      <c r="J336" s="37" t="s">
        <v>289</v>
      </c>
      <c r="K336" s="37">
        <v>9</v>
      </c>
      <c r="L336" s="39">
        <v>45559</v>
      </c>
      <c r="M336" s="37">
        <v>5962</v>
      </c>
      <c r="N336" s="71">
        <f t="shared" si="17"/>
        <v>196.54</v>
      </c>
      <c r="O336" s="40">
        <v>196.54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1441|1440011|43|2024|26121681000130|3937|5084,96</v>
      </c>
      <c r="B337" s="50" t="str">
        <f t="shared" si="16"/>
        <v>1441|1440011|43|2024|5976</v>
      </c>
      <c r="C337" s="37">
        <v>1441</v>
      </c>
      <c r="D337" s="37">
        <v>1440011</v>
      </c>
      <c r="E337" s="37">
        <v>43</v>
      </c>
      <c r="F337" s="37">
        <v>2024</v>
      </c>
      <c r="G337" s="37">
        <v>26121681000130</v>
      </c>
      <c r="H337" s="38" t="s">
        <v>426</v>
      </c>
      <c r="I337" s="37">
        <v>3937</v>
      </c>
      <c r="J337" s="37" t="s">
        <v>289</v>
      </c>
      <c r="K337" s="37">
        <v>9</v>
      </c>
      <c r="L337" s="39">
        <v>45559</v>
      </c>
      <c r="M337" s="37">
        <v>5976</v>
      </c>
      <c r="N337" s="71">
        <f t="shared" si="17"/>
        <v>5084.96</v>
      </c>
      <c r="O337" s="40">
        <v>5084.96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1441|1440011|43|2024|26121681000130|3937|5084,96</v>
      </c>
      <c r="B338" s="50" t="str">
        <f t="shared" si="16"/>
        <v>1441|1440011|43|2024|5978</v>
      </c>
      <c r="C338" s="37">
        <v>1441</v>
      </c>
      <c r="D338" s="37">
        <v>1440011</v>
      </c>
      <c r="E338" s="37">
        <v>43</v>
      </c>
      <c r="F338" s="37">
        <v>2024</v>
      </c>
      <c r="G338" s="37">
        <v>26121681000130</v>
      </c>
      <c r="H338" s="38" t="s">
        <v>426</v>
      </c>
      <c r="I338" s="37">
        <v>3937</v>
      </c>
      <c r="J338" s="37" t="s">
        <v>289</v>
      </c>
      <c r="K338" s="37">
        <v>9</v>
      </c>
      <c r="L338" s="39">
        <v>45559</v>
      </c>
      <c r="M338" s="37">
        <v>5978</v>
      </c>
      <c r="N338" s="71">
        <f t="shared" si="17"/>
        <v>5084.96</v>
      </c>
      <c r="O338" s="40">
        <v>5084.96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1441|1440011|43|2024|26121681000130|3937|5084,96</v>
      </c>
      <c r="B339" s="50" t="str">
        <f t="shared" si="16"/>
        <v>1441|1440011|43|2024|5980</v>
      </c>
      <c r="C339" s="37">
        <v>1441</v>
      </c>
      <c r="D339" s="37">
        <v>1440011</v>
      </c>
      <c r="E339" s="37">
        <v>43</v>
      </c>
      <c r="F339" s="37">
        <v>2024</v>
      </c>
      <c r="G339" s="37">
        <v>26121681000130</v>
      </c>
      <c r="H339" s="38" t="s">
        <v>426</v>
      </c>
      <c r="I339" s="37">
        <v>3937</v>
      </c>
      <c r="J339" s="37" t="s">
        <v>289</v>
      </c>
      <c r="K339" s="37">
        <v>9</v>
      </c>
      <c r="L339" s="39">
        <v>45559</v>
      </c>
      <c r="M339" s="37">
        <v>5980</v>
      </c>
      <c r="N339" s="71">
        <f t="shared" si="17"/>
        <v>5084.96</v>
      </c>
      <c r="O339" s="40">
        <v>5084.96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1441|1440011|44|2024|34908677000144|3937|54,55</v>
      </c>
      <c r="B340" s="50" t="str">
        <f t="shared" si="16"/>
        <v>1441|1440011|44|2024|337</v>
      </c>
      <c r="C340" s="37">
        <v>1441</v>
      </c>
      <c r="D340" s="37">
        <v>1440011</v>
      </c>
      <c r="E340" s="37">
        <v>44</v>
      </c>
      <c r="F340" s="37">
        <v>2024</v>
      </c>
      <c r="G340" s="37">
        <v>34908677000144</v>
      </c>
      <c r="H340" s="38" t="s">
        <v>427</v>
      </c>
      <c r="I340" s="37">
        <v>3937</v>
      </c>
      <c r="J340" s="37" t="s">
        <v>289</v>
      </c>
      <c r="K340" s="37">
        <v>9</v>
      </c>
      <c r="L340" s="39">
        <v>45537</v>
      </c>
      <c r="M340" s="37">
        <v>337</v>
      </c>
      <c r="N340" s="71">
        <f t="shared" si="17"/>
        <v>54.55</v>
      </c>
      <c r="O340" s="40">
        <v>54.55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1441|1440011|44|2024|34908677000144|3937|54,55</v>
      </c>
      <c r="B341" s="50" t="str">
        <f t="shared" si="16"/>
        <v>1441|1440011|44|2024|338</v>
      </c>
      <c r="C341" s="37">
        <v>1441</v>
      </c>
      <c r="D341" s="37">
        <v>1440011</v>
      </c>
      <c r="E341" s="37">
        <v>44</v>
      </c>
      <c r="F341" s="37">
        <v>2024</v>
      </c>
      <c r="G341" s="37">
        <v>34908677000144</v>
      </c>
      <c r="H341" s="38" t="s">
        <v>427</v>
      </c>
      <c r="I341" s="37">
        <v>3937</v>
      </c>
      <c r="J341" s="37" t="s">
        <v>289</v>
      </c>
      <c r="K341" s="37">
        <v>9</v>
      </c>
      <c r="L341" s="39">
        <v>45537</v>
      </c>
      <c r="M341" s="37">
        <v>338</v>
      </c>
      <c r="N341" s="71">
        <f t="shared" si="17"/>
        <v>54.55</v>
      </c>
      <c r="O341" s="40">
        <v>54.55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1441|1440011|44|2024|34908677000144|3937|882,33</v>
      </c>
      <c r="B342" s="50" t="str">
        <f t="shared" si="16"/>
        <v>1441|1440011|44|2024|339</v>
      </c>
      <c r="C342" s="37">
        <v>1441</v>
      </c>
      <c r="D342" s="37">
        <v>1440011</v>
      </c>
      <c r="E342" s="37">
        <v>44</v>
      </c>
      <c r="F342" s="37">
        <v>2024</v>
      </c>
      <c r="G342" s="37">
        <v>34908677000144</v>
      </c>
      <c r="H342" s="38" t="s">
        <v>427</v>
      </c>
      <c r="I342" s="37">
        <v>3937</v>
      </c>
      <c r="J342" s="37" t="s">
        <v>289</v>
      </c>
      <c r="K342" s="37">
        <v>9</v>
      </c>
      <c r="L342" s="39">
        <v>45537</v>
      </c>
      <c r="M342" s="37">
        <v>339</v>
      </c>
      <c r="N342" s="71">
        <f t="shared" si="17"/>
        <v>882.33</v>
      </c>
      <c r="O342" s="40">
        <v>882.33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1441|1440011|44|2024|34908677000144|3937|54,55</v>
      </c>
      <c r="B343" s="50" t="str">
        <f t="shared" si="16"/>
        <v>1441|1440011|44|2024|345</v>
      </c>
      <c r="C343" s="37">
        <v>1441</v>
      </c>
      <c r="D343" s="37">
        <v>1440011</v>
      </c>
      <c r="E343" s="37">
        <v>44</v>
      </c>
      <c r="F343" s="37">
        <v>2024</v>
      </c>
      <c r="G343" s="37">
        <v>34908677000144</v>
      </c>
      <c r="H343" s="38" t="s">
        <v>427</v>
      </c>
      <c r="I343" s="37">
        <v>3937</v>
      </c>
      <c r="J343" s="37" t="s">
        <v>289</v>
      </c>
      <c r="K343" s="37">
        <v>9</v>
      </c>
      <c r="L343" s="39">
        <v>45565</v>
      </c>
      <c r="M343" s="37">
        <v>345</v>
      </c>
      <c r="N343" s="71">
        <f t="shared" si="17"/>
        <v>54.55</v>
      </c>
      <c r="O343" s="40">
        <v>54.55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1441|1440011|44|2024|34908677000144|3937|54,55</v>
      </c>
      <c r="B344" s="50" t="str">
        <f t="shared" si="16"/>
        <v>1441|1440011|44|2024|346</v>
      </c>
      <c r="C344" s="37">
        <v>1441</v>
      </c>
      <c r="D344" s="37">
        <v>1440011</v>
      </c>
      <c r="E344" s="37">
        <v>44</v>
      </c>
      <c r="F344" s="37">
        <v>2024</v>
      </c>
      <c r="G344" s="37">
        <v>34908677000144</v>
      </c>
      <c r="H344" s="38" t="s">
        <v>427</v>
      </c>
      <c r="I344" s="37">
        <v>3937</v>
      </c>
      <c r="J344" s="37" t="s">
        <v>289</v>
      </c>
      <c r="K344" s="37">
        <v>9</v>
      </c>
      <c r="L344" s="39">
        <v>45565</v>
      </c>
      <c r="M344" s="37">
        <v>346</v>
      </c>
      <c r="N344" s="71">
        <f t="shared" si="17"/>
        <v>54.55</v>
      </c>
      <c r="O344" s="40">
        <v>54.55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1441|1440011|44|2024|34908677000144|3937|882,33</v>
      </c>
      <c r="B345" s="50" t="str">
        <f t="shared" si="16"/>
        <v>1441|1440011|44|2024|347</v>
      </c>
      <c r="C345" s="37">
        <v>1441</v>
      </c>
      <c r="D345" s="37">
        <v>1440011</v>
      </c>
      <c r="E345" s="37">
        <v>44</v>
      </c>
      <c r="F345" s="37">
        <v>2024</v>
      </c>
      <c r="G345" s="37">
        <v>34908677000144</v>
      </c>
      <c r="H345" s="38" t="s">
        <v>427</v>
      </c>
      <c r="I345" s="37">
        <v>3937</v>
      </c>
      <c r="J345" s="37" t="s">
        <v>289</v>
      </c>
      <c r="K345" s="37">
        <v>9</v>
      </c>
      <c r="L345" s="39">
        <v>45565</v>
      </c>
      <c r="M345" s="37">
        <v>347</v>
      </c>
      <c r="N345" s="71">
        <f t="shared" si="17"/>
        <v>882.33</v>
      </c>
      <c r="O345" s="40">
        <v>882.33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1441|1440011|45|2024|34120526000127|3937|2322</v>
      </c>
      <c r="B346" s="50" t="str">
        <f t="shared" si="16"/>
        <v>1441|1440011|45|2024|5470</v>
      </c>
      <c r="C346" s="37">
        <v>1441</v>
      </c>
      <c r="D346" s="37">
        <v>1440011</v>
      </c>
      <c r="E346" s="37">
        <v>45</v>
      </c>
      <c r="F346" s="37">
        <v>2024</v>
      </c>
      <c r="G346" s="37">
        <v>34120526000127</v>
      </c>
      <c r="H346" s="38" t="s">
        <v>428</v>
      </c>
      <c r="I346" s="37">
        <v>3937</v>
      </c>
      <c r="J346" s="37" t="s">
        <v>289</v>
      </c>
      <c r="K346" s="37">
        <v>9</v>
      </c>
      <c r="L346" s="39">
        <v>45545</v>
      </c>
      <c r="M346" s="37">
        <v>5470</v>
      </c>
      <c r="N346" s="71">
        <f t="shared" si="17"/>
        <v>2322</v>
      </c>
      <c r="O346" s="40">
        <v>2322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1441|1440011|46|2024|34713052000127|3937|168,27</v>
      </c>
      <c r="B347" s="50" t="str">
        <f t="shared" si="16"/>
        <v>1441|1440011|46|2024|5654</v>
      </c>
      <c r="C347" s="37">
        <v>1441</v>
      </c>
      <c r="D347" s="37">
        <v>1440011</v>
      </c>
      <c r="E347" s="37">
        <v>46</v>
      </c>
      <c r="F347" s="37">
        <v>2024</v>
      </c>
      <c r="G347" s="37">
        <v>34713052000127</v>
      </c>
      <c r="H347" s="38" t="s">
        <v>429</v>
      </c>
      <c r="I347" s="37">
        <v>3937</v>
      </c>
      <c r="J347" s="37" t="s">
        <v>289</v>
      </c>
      <c r="K347" s="37">
        <v>9</v>
      </c>
      <c r="L347" s="39">
        <v>45552</v>
      </c>
      <c r="M347" s="37">
        <v>5654</v>
      </c>
      <c r="N347" s="71">
        <f t="shared" si="17"/>
        <v>168.27</v>
      </c>
      <c r="O347" s="40">
        <v>168.27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1441|1440011|46|2024|34713052000127|3937|166,5</v>
      </c>
      <c r="B348" s="50" t="str">
        <f t="shared" si="16"/>
        <v>1441|1440011|46|2024|5655</v>
      </c>
      <c r="C348" s="37">
        <v>1441</v>
      </c>
      <c r="D348" s="37">
        <v>1440011</v>
      </c>
      <c r="E348" s="37">
        <v>46</v>
      </c>
      <c r="F348" s="37">
        <v>2024</v>
      </c>
      <c r="G348" s="37">
        <v>34713052000127</v>
      </c>
      <c r="H348" s="38" t="s">
        <v>429</v>
      </c>
      <c r="I348" s="37">
        <v>3937</v>
      </c>
      <c r="J348" s="37" t="s">
        <v>289</v>
      </c>
      <c r="K348" s="37">
        <v>9</v>
      </c>
      <c r="L348" s="39">
        <v>45552</v>
      </c>
      <c r="M348" s="37">
        <v>5655</v>
      </c>
      <c r="N348" s="71">
        <f t="shared" si="17"/>
        <v>166.5</v>
      </c>
      <c r="O348" s="40">
        <v>166.5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1441|1440011|46|2024|34713052000127|3937|216,52</v>
      </c>
      <c r="B349" s="50" t="str">
        <f t="shared" si="16"/>
        <v>1441|1440011|46|2024|5658</v>
      </c>
      <c r="C349" s="37">
        <v>1441</v>
      </c>
      <c r="D349" s="37">
        <v>1440011</v>
      </c>
      <c r="E349" s="37">
        <v>46</v>
      </c>
      <c r="F349" s="37">
        <v>2024</v>
      </c>
      <c r="G349" s="37">
        <v>34713052000127</v>
      </c>
      <c r="H349" s="38" t="s">
        <v>429</v>
      </c>
      <c r="I349" s="37">
        <v>3937</v>
      </c>
      <c r="J349" s="37" t="s">
        <v>289</v>
      </c>
      <c r="K349" s="37">
        <v>9</v>
      </c>
      <c r="L349" s="39">
        <v>45552</v>
      </c>
      <c r="M349" s="37">
        <v>5658</v>
      </c>
      <c r="N349" s="71">
        <f t="shared" si="17"/>
        <v>216.52</v>
      </c>
      <c r="O349" s="40">
        <v>216.52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1441|1440011|46|2024|34713052000127|3937|287,42</v>
      </c>
      <c r="B350" s="50" t="str">
        <f t="shared" si="16"/>
        <v>1441|1440011|46|2024|5660</v>
      </c>
      <c r="C350" s="37">
        <v>1441</v>
      </c>
      <c r="D350" s="37">
        <v>1440011</v>
      </c>
      <c r="E350" s="37">
        <v>46</v>
      </c>
      <c r="F350" s="37">
        <v>2024</v>
      </c>
      <c r="G350" s="37">
        <v>34713052000127</v>
      </c>
      <c r="H350" s="38" t="s">
        <v>429</v>
      </c>
      <c r="I350" s="37">
        <v>3937</v>
      </c>
      <c r="J350" s="37" t="s">
        <v>289</v>
      </c>
      <c r="K350" s="37">
        <v>9</v>
      </c>
      <c r="L350" s="39">
        <v>45552</v>
      </c>
      <c r="M350" s="37">
        <v>5660</v>
      </c>
      <c r="N350" s="71">
        <f t="shared" si="17"/>
        <v>287.42</v>
      </c>
      <c r="O350" s="40">
        <v>287.42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1441|1440011|46|2024|34713052000127|3937|273,27</v>
      </c>
      <c r="B351" s="50" t="str">
        <f t="shared" si="16"/>
        <v>1441|1440011|46|2024|5662</v>
      </c>
      <c r="C351" s="37">
        <v>1441</v>
      </c>
      <c r="D351" s="37">
        <v>1440011</v>
      </c>
      <c r="E351" s="37">
        <v>46</v>
      </c>
      <c r="F351" s="37">
        <v>2024</v>
      </c>
      <c r="G351" s="37">
        <v>34713052000127</v>
      </c>
      <c r="H351" s="38" t="s">
        <v>429</v>
      </c>
      <c r="I351" s="37">
        <v>3937</v>
      </c>
      <c r="J351" s="37" t="s">
        <v>289</v>
      </c>
      <c r="K351" s="37">
        <v>9</v>
      </c>
      <c r="L351" s="39">
        <v>45552</v>
      </c>
      <c r="M351" s="37">
        <v>5662</v>
      </c>
      <c r="N351" s="71">
        <f t="shared" si="17"/>
        <v>273.27</v>
      </c>
      <c r="O351" s="40">
        <v>273.27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1441|1440011|46|2024|34713052000127|3937|185,37</v>
      </c>
      <c r="B352" s="50" t="str">
        <f t="shared" si="16"/>
        <v>1441|1440011|46|2024|5672</v>
      </c>
      <c r="C352" s="37">
        <v>1441</v>
      </c>
      <c r="D352" s="37">
        <v>1440011</v>
      </c>
      <c r="E352" s="37">
        <v>46</v>
      </c>
      <c r="F352" s="37">
        <v>2024</v>
      </c>
      <c r="G352" s="37">
        <v>34713052000127</v>
      </c>
      <c r="H352" s="38" t="s">
        <v>429</v>
      </c>
      <c r="I352" s="37">
        <v>3937</v>
      </c>
      <c r="J352" s="37" t="s">
        <v>289</v>
      </c>
      <c r="K352" s="37">
        <v>9</v>
      </c>
      <c r="L352" s="39">
        <v>45552</v>
      </c>
      <c r="M352" s="37">
        <v>5672</v>
      </c>
      <c r="N352" s="71">
        <f t="shared" si="17"/>
        <v>185.37</v>
      </c>
      <c r="O352" s="40">
        <v>185.37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1441|1440011|46|2024|34713052000127|3937|196,36</v>
      </c>
      <c r="B353" s="50" t="str">
        <f t="shared" si="16"/>
        <v>1441|1440011|46|2024|5674</v>
      </c>
      <c r="C353" s="37">
        <v>1441</v>
      </c>
      <c r="D353" s="37">
        <v>1440011</v>
      </c>
      <c r="E353" s="37">
        <v>46</v>
      </c>
      <c r="F353" s="37">
        <v>2024</v>
      </c>
      <c r="G353" s="37">
        <v>34713052000127</v>
      </c>
      <c r="H353" s="38" t="s">
        <v>429</v>
      </c>
      <c r="I353" s="37">
        <v>3937</v>
      </c>
      <c r="J353" s="37" t="s">
        <v>289</v>
      </c>
      <c r="K353" s="37">
        <v>9</v>
      </c>
      <c r="L353" s="39">
        <v>45552</v>
      </c>
      <c r="M353" s="37">
        <v>5674</v>
      </c>
      <c r="N353" s="71">
        <f t="shared" si="17"/>
        <v>196.36</v>
      </c>
      <c r="O353" s="40">
        <v>196.36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1441|1440011|47|2024|33935294000100|3937|356,04</v>
      </c>
      <c r="B354" s="50" t="str">
        <f t="shared" si="16"/>
        <v>1441|1440011|47|2024|332</v>
      </c>
      <c r="C354" s="37">
        <v>1441</v>
      </c>
      <c r="D354" s="37">
        <v>1440011</v>
      </c>
      <c r="E354" s="37">
        <v>47</v>
      </c>
      <c r="F354" s="37">
        <v>2024</v>
      </c>
      <c r="G354" s="37">
        <v>33935294000100</v>
      </c>
      <c r="H354" s="38" t="s">
        <v>430</v>
      </c>
      <c r="I354" s="37">
        <v>3937</v>
      </c>
      <c r="J354" s="37" t="s">
        <v>289</v>
      </c>
      <c r="K354" s="37">
        <v>9</v>
      </c>
      <c r="L354" s="39">
        <v>45537</v>
      </c>
      <c r="M354" s="37">
        <v>332</v>
      </c>
      <c r="N354" s="71">
        <f t="shared" si="17"/>
        <v>356.04</v>
      </c>
      <c r="O354" s="40">
        <v>356.04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1441|1440011|47|2024|33935294000100|3937|356,04</v>
      </c>
      <c r="B355" s="50" t="str">
        <f t="shared" si="16"/>
        <v>1441|1440011|47|2024|333</v>
      </c>
      <c r="C355" s="37">
        <v>1441</v>
      </c>
      <c r="D355" s="37">
        <v>1440011</v>
      </c>
      <c r="E355" s="37">
        <v>47</v>
      </c>
      <c r="F355" s="37">
        <v>2024</v>
      </c>
      <c r="G355" s="37">
        <v>33935294000100</v>
      </c>
      <c r="H355" s="38" t="s">
        <v>430</v>
      </c>
      <c r="I355" s="37">
        <v>3937</v>
      </c>
      <c r="J355" s="37" t="s">
        <v>289</v>
      </c>
      <c r="K355" s="37">
        <v>9</v>
      </c>
      <c r="L355" s="39">
        <v>45537</v>
      </c>
      <c r="M355" s="37">
        <v>333</v>
      </c>
      <c r="N355" s="71">
        <f t="shared" si="17"/>
        <v>356.04</v>
      </c>
      <c r="O355" s="40">
        <v>356.04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1441|1440011|47|2024|33935294000100|3937|356,04</v>
      </c>
      <c r="B356" s="50" t="str">
        <f t="shared" si="16"/>
        <v>1441|1440011|47|2024|334</v>
      </c>
      <c r="C356" s="37">
        <v>1441</v>
      </c>
      <c r="D356" s="37">
        <v>1440011</v>
      </c>
      <c r="E356" s="37">
        <v>47</v>
      </c>
      <c r="F356" s="37">
        <v>2024</v>
      </c>
      <c r="G356" s="37">
        <v>33935294000100</v>
      </c>
      <c r="H356" s="38" t="s">
        <v>430</v>
      </c>
      <c r="I356" s="37">
        <v>3937</v>
      </c>
      <c r="J356" s="37" t="s">
        <v>289</v>
      </c>
      <c r="K356" s="37">
        <v>9</v>
      </c>
      <c r="L356" s="39">
        <v>45537</v>
      </c>
      <c r="M356" s="37">
        <v>334</v>
      </c>
      <c r="N356" s="71">
        <f t="shared" si="17"/>
        <v>356.04</v>
      </c>
      <c r="O356" s="40">
        <v>356.04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1441|1440011|47|2024|33935294000100|3937|356,04</v>
      </c>
      <c r="B357" s="50" t="str">
        <f t="shared" si="16"/>
        <v>1441|1440011|47|2024|335</v>
      </c>
      <c r="C357" s="37">
        <v>1441</v>
      </c>
      <c r="D357" s="37">
        <v>1440011</v>
      </c>
      <c r="E357" s="37">
        <v>47</v>
      </c>
      <c r="F357" s="37">
        <v>2024</v>
      </c>
      <c r="G357" s="37">
        <v>33935294000100</v>
      </c>
      <c r="H357" s="38" t="s">
        <v>430</v>
      </c>
      <c r="I357" s="37">
        <v>3937</v>
      </c>
      <c r="J357" s="37" t="s">
        <v>289</v>
      </c>
      <c r="K357" s="37">
        <v>9</v>
      </c>
      <c r="L357" s="39">
        <v>45537</v>
      </c>
      <c r="M357" s="37">
        <v>335</v>
      </c>
      <c r="N357" s="71">
        <f t="shared" si="17"/>
        <v>356.04</v>
      </c>
      <c r="O357" s="40">
        <v>356.04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1441|1440011|47|2024|33935294000100|3937|356,04</v>
      </c>
      <c r="B358" s="50" t="str">
        <f t="shared" si="16"/>
        <v>1441|1440011|47|2024|336</v>
      </c>
      <c r="C358" s="37">
        <v>1441</v>
      </c>
      <c r="D358" s="37">
        <v>1440011</v>
      </c>
      <c r="E358" s="37">
        <v>47</v>
      </c>
      <c r="F358" s="37">
        <v>2024</v>
      </c>
      <c r="G358" s="37">
        <v>33935294000100</v>
      </c>
      <c r="H358" s="38" t="s">
        <v>430</v>
      </c>
      <c r="I358" s="37">
        <v>3937</v>
      </c>
      <c r="J358" s="37" t="s">
        <v>289</v>
      </c>
      <c r="K358" s="37">
        <v>9</v>
      </c>
      <c r="L358" s="39">
        <v>45537</v>
      </c>
      <c r="M358" s="37">
        <v>336</v>
      </c>
      <c r="N358" s="71">
        <f t="shared" si="17"/>
        <v>356.04</v>
      </c>
      <c r="O358" s="40">
        <v>356.04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1441|1440011|48|2024|429764000105|3937|3699,04</v>
      </c>
      <c r="B359" s="50" t="str">
        <f t="shared" si="16"/>
        <v>1441|1440011|48|2024|5464</v>
      </c>
      <c r="C359" s="37">
        <v>1441</v>
      </c>
      <c r="D359" s="37">
        <v>1440011</v>
      </c>
      <c r="E359" s="37">
        <v>48</v>
      </c>
      <c r="F359" s="37">
        <v>2024</v>
      </c>
      <c r="G359" s="37">
        <v>429764000105</v>
      </c>
      <c r="H359" s="38" t="s">
        <v>431</v>
      </c>
      <c r="I359" s="37">
        <v>3937</v>
      </c>
      <c r="J359" s="37" t="s">
        <v>289</v>
      </c>
      <c r="K359" s="37">
        <v>9</v>
      </c>
      <c r="L359" s="39">
        <v>45545</v>
      </c>
      <c r="M359" s="37">
        <v>5464</v>
      </c>
      <c r="N359" s="71">
        <f t="shared" si="17"/>
        <v>3699.04</v>
      </c>
      <c r="O359" s="40">
        <v>3699.04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1441|1440011|49|2024|52415757000140|3937|975,16</v>
      </c>
      <c r="B360" s="50" t="str">
        <f t="shared" si="16"/>
        <v>1441|1440011|49|2024|5649</v>
      </c>
      <c r="C360" s="37">
        <v>1441</v>
      </c>
      <c r="D360" s="37">
        <v>1440011</v>
      </c>
      <c r="E360" s="37">
        <v>49</v>
      </c>
      <c r="F360" s="37">
        <v>2024</v>
      </c>
      <c r="G360" s="37">
        <v>52415757000140</v>
      </c>
      <c r="H360" s="38" t="s">
        <v>432</v>
      </c>
      <c r="I360" s="37">
        <v>3937</v>
      </c>
      <c r="J360" s="37" t="s">
        <v>289</v>
      </c>
      <c r="K360" s="37">
        <v>9</v>
      </c>
      <c r="L360" s="39">
        <v>45552</v>
      </c>
      <c r="M360" s="37">
        <v>5649</v>
      </c>
      <c r="N360" s="71">
        <f t="shared" si="17"/>
        <v>975.16</v>
      </c>
      <c r="O360" s="40">
        <v>975.16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1441|1440011|50|2024|23732170000166|3937|1187,56</v>
      </c>
      <c r="B361" s="50" t="str">
        <f t="shared" si="16"/>
        <v>1441|1440011|50|2024|5721</v>
      </c>
      <c r="C361" s="37">
        <v>1441</v>
      </c>
      <c r="D361" s="37">
        <v>1440011</v>
      </c>
      <c r="E361" s="37">
        <v>50</v>
      </c>
      <c r="F361" s="37">
        <v>2024</v>
      </c>
      <c r="G361" s="37">
        <v>23732170000166</v>
      </c>
      <c r="H361" s="38" t="s">
        <v>261</v>
      </c>
      <c r="I361" s="37">
        <v>3937</v>
      </c>
      <c r="J361" s="37" t="s">
        <v>289</v>
      </c>
      <c r="K361" s="37">
        <v>9</v>
      </c>
      <c r="L361" s="39">
        <v>45552</v>
      </c>
      <c r="M361" s="37">
        <v>5721</v>
      </c>
      <c r="N361" s="71">
        <f t="shared" si="17"/>
        <v>1187.56</v>
      </c>
      <c r="O361" s="40">
        <v>1187.56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1441|1440011|51|2024|34975444000164|3937|2340,23</v>
      </c>
      <c r="B362" s="50" t="str">
        <f t="shared" si="16"/>
        <v>1441|1440011|51|2024|5466</v>
      </c>
      <c r="C362" s="37">
        <v>1441</v>
      </c>
      <c r="D362" s="37">
        <v>1440011</v>
      </c>
      <c r="E362" s="37">
        <v>51</v>
      </c>
      <c r="F362" s="37">
        <v>2024</v>
      </c>
      <c r="G362" s="37">
        <v>34975444000164</v>
      </c>
      <c r="H362" s="38" t="s">
        <v>265</v>
      </c>
      <c r="I362" s="37">
        <v>3937</v>
      </c>
      <c r="J362" s="37" t="s">
        <v>289</v>
      </c>
      <c r="K362" s="37">
        <v>9</v>
      </c>
      <c r="L362" s="39">
        <v>45545</v>
      </c>
      <c r="M362" s="37">
        <v>5466</v>
      </c>
      <c r="N362" s="71">
        <f t="shared" si="17"/>
        <v>2340.23</v>
      </c>
      <c r="O362" s="40">
        <v>2340.23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1441|1440011|52|2024|36896179000154|3937|398</v>
      </c>
      <c r="B363" s="50" t="str">
        <f t="shared" si="16"/>
        <v>1441|1440011|52|2024|341</v>
      </c>
      <c r="C363" s="37">
        <v>1441</v>
      </c>
      <c r="D363" s="37">
        <v>1440011</v>
      </c>
      <c r="E363" s="37">
        <v>52</v>
      </c>
      <c r="F363" s="37">
        <v>2024</v>
      </c>
      <c r="G363" s="37">
        <v>36896179000154</v>
      </c>
      <c r="H363" s="38" t="s">
        <v>433</v>
      </c>
      <c r="I363" s="37">
        <v>3937</v>
      </c>
      <c r="J363" s="37" t="s">
        <v>289</v>
      </c>
      <c r="K363" s="37">
        <v>9</v>
      </c>
      <c r="L363" s="39">
        <v>45547</v>
      </c>
      <c r="M363" s="37">
        <v>341</v>
      </c>
      <c r="N363" s="71">
        <f t="shared" si="17"/>
        <v>398</v>
      </c>
      <c r="O363" s="40">
        <v>398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1441|1440011|53|2024|5381960000162|3921|16626,44</v>
      </c>
      <c r="B364" s="50" t="str">
        <f t="shared" si="16"/>
        <v>1441|1440011|53|2024|5477</v>
      </c>
      <c r="C364" s="37">
        <v>1441</v>
      </c>
      <c r="D364" s="37">
        <v>1440011</v>
      </c>
      <c r="E364" s="37">
        <v>53</v>
      </c>
      <c r="F364" s="37">
        <v>2024</v>
      </c>
      <c r="G364" s="37">
        <v>5381960000162</v>
      </c>
      <c r="H364" s="38" t="s">
        <v>138</v>
      </c>
      <c r="I364" s="37">
        <v>3921</v>
      </c>
      <c r="J364" s="37" t="s">
        <v>289</v>
      </c>
      <c r="K364" s="37">
        <v>9</v>
      </c>
      <c r="L364" s="39">
        <v>45545</v>
      </c>
      <c r="M364" s="37">
        <v>5477</v>
      </c>
      <c r="N364" s="71">
        <f t="shared" si="17"/>
        <v>16626.439999999999</v>
      </c>
      <c r="O364" s="40">
        <v>16626.439999999999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1441|1440011|54|2024|19201128000141|3702|139873,12</v>
      </c>
      <c r="B365" s="50" t="str">
        <f t="shared" si="16"/>
        <v>1441|1440011|54|2024|5390</v>
      </c>
      <c r="C365" s="37">
        <v>1441</v>
      </c>
      <c r="D365" s="37">
        <v>1440011</v>
      </c>
      <c r="E365" s="37">
        <v>54</v>
      </c>
      <c r="F365" s="37">
        <v>2024</v>
      </c>
      <c r="G365" s="37">
        <v>19201128000141</v>
      </c>
      <c r="H365" s="38" t="s">
        <v>434</v>
      </c>
      <c r="I365" s="37">
        <v>3702</v>
      </c>
      <c r="J365" s="37" t="s">
        <v>435</v>
      </c>
      <c r="K365" s="37">
        <v>9</v>
      </c>
      <c r="L365" s="39">
        <v>45540</v>
      </c>
      <c r="M365" s="37">
        <v>5390</v>
      </c>
      <c r="N365" s="71">
        <f t="shared" si="17"/>
        <v>139873.12</v>
      </c>
      <c r="O365" s="40">
        <v>139873.12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1441|1440011|56|2024|10658360000139|3921|1010,59</v>
      </c>
      <c r="B366" s="50" t="str">
        <f t="shared" si="16"/>
        <v>1441|1440011|56|2024|5643</v>
      </c>
      <c r="C366" s="37">
        <v>1441</v>
      </c>
      <c r="D366" s="37">
        <v>1440011</v>
      </c>
      <c r="E366" s="37">
        <v>56</v>
      </c>
      <c r="F366" s="37">
        <v>2024</v>
      </c>
      <c r="G366" s="37">
        <v>10658360000139</v>
      </c>
      <c r="H366" s="38" t="s">
        <v>139</v>
      </c>
      <c r="I366" s="37">
        <v>3921</v>
      </c>
      <c r="J366" s="37" t="s">
        <v>289</v>
      </c>
      <c r="K366" s="37">
        <v>9</v>
      </c>
      <c r="L366" s="39">
        <v>45552</v>
      </c>
      <c r="M366" s="37">
        <v>5643</v>
      </c>
      <c r="N366" s="71">
        <f t="shared" si="17"/>
        <v>1010.59</v>
      </c>
      <c r="O366" s="40">
        <v>956.09</v>
      </c>
      <c r="P366" s="40">
        <v>54.5</v>
      </c>
      <c r="Q366" s="34">
        <v>0</v>
      </c>
    </row>
    <row r="367" spans="1:17" ht="24.95" customHeight="1" x14ac:dyDescent="0.2">
      <c r="A367" s="50" t="str">
        <f t="shared" si="15"/>
        <v>1441|1440011|58|2024|26179697000101|3987|2099,82</v>
      </c>
      <c r="B367" s="50" t="str">
        <f t="shared" si="16"/>
        <v>1441|1440011|58|2024|5704</v>
      </c>
      <c r="C367" s="37">
        <v>1441</v>
      </c>
      <c r="D367" s="37">
        <v>1440011</v>
      </c>
      <c r="E367" s="37">
        <v>58</v>
      </c>
      <c r="F367" s="37">
        <v>2024</v>
      </c>
      <c r="G367" s="37">
        <v>26179697000101</v>
      </c>
      <c r="H367" s="38" t="s">
        <v>140</v>
      </c>
      <c r="I367" s="37">
        <v>3987</v>
      </c>
      <c r="J367" s="37" t="s">
        <v>289</v>
      </c>
      <c r="K367" s="37">
        <v>9</v>
      </c>
      <c r="L367" s="39">
        <v>45552</v>
      </c>
      <c r="M367" s="37">
        <v>5704</v>
      </c>
      <c r="N367" s="71">
        <f t="shared" si="17"/>
        <v>2099.8200000000002</v>
      </c>
      <c r="O367" s="40">
        <v>1993.72</v>
      </c>
      <c r="P367" s="40">
        <v>106.1</v>
      </c>
      <c r="Q367" s="34">
        <v>0</v>
      </c>
    </row>
    <row r="368" spans="1:17" ht="24.95" customHeight="1" x14ac:dyDescent="0.2">
      <c r="A368" s="50" t="str">
        <f t="shared" si="15"/>
        <v>1441|1440011|61|2024|18745455000100|3999|595,84</v>
      </c>
      <c r="B368" s="50" t="str">
        <f t="shared" si="16"/>
        <v>1441|1440011|61|2024|5928</v>
      </c>
      <c r="C368" s="37">
        <v>1441</v>
      </c>
      <c r="D368" s="37">
        <v>1440011</v>
      </c>
      <c r="E368" s="37">
        <v>61</v>
      </c>
      <c r="F368" s="37">
        <v>2024</v>
      </c>
      <c r="G368" s="37">
        <v>18745455000100</v>
      </c>
      <c r="H368" s="38" t="s">
        <v>141</v>
      </c>
      <c r="I368" s="37">
        <v>3999</v>
      </c>
      <c r="J368" s="37" t="s">
        <v>289</v>
      </c>
      <c r="K368" s="37">
        <v>9</v>
      </c>
      <c r="L368" s="39">
        <v>45559</v>
      </c>
      <c r="M368" s="37">
        <v>5928</v>
      </c>
      <c r="N368" s="71">
        <f t="shared" si="17"/>
        <v>595.84</v>
      </c>
      <c r="O368" s="40">
        <v>595.84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1441|1440011|62|2024|22884260000100|3921|21137,25</v>
      </c>
      <c r="B369" s="50" t="str">
        <f t="shared" si="16"/>
        <v>1441|1440011|62|2024|5550</v>
      </c>
      <c r="C369" s="37">
        <v>1441</v>
      </c>
      <c r="D369" s="37">
        <v>1440011</v>
      </c>
      <c r="E369" s="37">
        <v>62</v>
      </c>
      <c r="F369" s="37">
        <v>2024</v>
      </c>
      <c r="G369" s="37">
        <v>22884260000100</v>
      </c>
      <c r="H369" s="38" t="s">
        <v>142</v>
      </c>
      <c r="I369" s="37">
        <v>3921</v>
      </c>
      <c r="J369" s="37" t="s">
        <v>289</v>
      </c>
      <c r="K369" s="37">
        <v>9</v>
      </c>
      <c r="L369" s="39">
        <v>45546</v>
      </c>
      <c r="M369" s="37">
        <v>5550</v>
      </c>
      <c r="N369" s="71">
        <f t="shared" si="17"/>
        <v>21137.25</v>
      </c>
      <c r="O369" s="40">
        <v>21137.25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1441|1440011|63|2024|22884260000100|3921|10555,78</v>
      </c>
      <c r="B370" s="50" t="str">
        <f t="shared" si="16"/>
        <v>1441|1440011|63|2024|5407</v>
      </c>
      <c r="C370" s="37">
        <v>1441</v>
      </c>
      <c r="D370" s="37">
        <v>1440011</v>
      </c>
      <c r="E370" s="37">
        <v>63</v>
      </c>
      <c r="F370" s="37">
        <v>2024</v>
      </c>
      <c r="G370" s="37">
        <v>22884260000100</v>
      </c>
      <c r="H370" s="38" t="s">
        <v>142</v>
      </c>
      <c r="I370" s="37">
        <v>3921</v>
      </c>
      <c r="J370" s="37" t="s">
        <v>289</v>
      </c>
      <c r="K370" s="37">
        <v>9</v>
      </c>
      <c r="L370" s="39">
        <v>45544</v>
      </c>
      <c r="M370" s="37">
        <v>5407</v>
      </c>
      <c r="N370" s="71">
        <f t="shared" si="17"/>
        <v>10555.78</v>
      </c>
      <c r="O370" s="40">
        <v>10555.78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1441|1440011|64|2024|22884260000100|3921|9378,9</v>
      </c>
      <c r="B371" s="50" t="str">
        <f t="shared" si="16"/>
        <v>1441|1440011|64|2024|5411</v>
      </c>
      <c r="C371" s="37">
        <v>1441</v>
      </c>
      <c r="D371" s="37">
        <v>1440011</v>
      </c>
      <c r="E371" s="37">
        <v>64</v>
      </c>
      <c r="F371" s="37">
        <v>2024</v>
      </c>
      <c r="G371" s="37">
        <v>22884260000100</v>
      </c>
      <c r="H371" s="38" t="s">
        <v>142</v>
      </c>
      <c r="I371" s="37">
        <v>3921</v>
      </c>
      <c r="J371" s="37" t="s">
        <v>289</v>
      </c>
      <c r="K371" s="37">
        <v>9</v>
      </c>
      <c r="L371" s="39">
        <v>45544</v>
      </c>
      <c r="M371" s="37">
        <v>5411</v>
      </c>
      <c r="N371" s="71">
        <f t="shared" si="17"/>
        <v>9378.9</v>
      </c>
      <c r="O371" s="40">
        <v>9378.9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1441|1440011|65|2024|10426962000160|3921|20002,17</v>
      </c>
      <c r="B372" s="50" t="str">
        <f t="shared" si="16"/>
        <v>1441|1440011|65|2024|5563</v>
      </c>
      <c r="C372" s="37">
        <v>1441</v>
      </c>
      <c r="D372" s="37">
        <v>1440011</v>
      </c>
      <c r="E372" s="37">
        <v>65</v>
      </c>
      <c r="F372" s="37">
        <v>2024</v>
      </c>
      <c r="G372" s="37">
        <v>10426962000160</v>
      </c>
      <c r="H372" s="38" t="s">
        <v>143</v>
      </c>
      <c r="I372" s="37">
        <v>3921</v>
      </c>
      <c r="J372" s="37" t="s">
        <v>289</v>
      </c>
      <c r="K372" s="37">
        <v>9</v>
      </c>
      <c r="L372" s="39">
        <v>45546</v>
      </c>
      <c r="M372" s="37">
        <v>5563</v>
      </c>
      <c r="N372" s="71">
        <f t="shared" si="17"/>
        <v>20002.169999999998</v>
      </c>
      <c r="O372" s="40">
        <v>20002.169999999998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1441|1440011|66|2024|10426962000160|3921|12752,29</v>
      </c>
      <c r="B373" s="50" t="str">
        <f t="shared" si="16"/>
        <v>1441|1440011|66|2024|5554</v>
      </c>
      <c r="C373" s="37">
        <v>1441</v>
      </c>
      <c r="D373" s="37">
        <v>1440011</v>
      </c>
      <c r="E373" s="37">
        <v>66</v>
      </c>
      <c r="F373" s="37">
        <v>2024</v>
      </c>
      <c r="G373" s="37">
        <v>10426962000160</v>
      </c>
      <c r="H373" s="38" t="s">
        <v>143</v>
      </c>
      <c r="I373" s="37">
        <v>3921</v>
      </c>
      <c r="J373" s="37" t="s">
        <v>289</v>
      </c>
      <c r="K373" s="37">
        <v>9</v>
      </c>
      <c r="L373" s="39">
        <v>45546</v>
      </c>
      <c r="M373" s="37">
        <v>5554</v>
      </c>
      <c r="N373" s="71">
        <f t="shared" si="17"/>
        <v>12752.29</v>
      </c>
      <c r="O373" s="40">
        <v>12752.29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1441|1440011|67|2024|405867000127|3999|7081,81</v>
      </c>
      <c r="B374" s="50" t="str">
        <f t="shared" si="16"/>
        <v>1441|1440011|67|2024|5919</v>
      </c>
      <c r="C374" s="37">
        <v>1441</v>
      </c>
      <c r="D374" s="37">
        <v>1440011</v>
      </c>
      <c r="E374" s="37">
        <v>67</v>
      </c>
      <c r="F374" s="37">
        <v>2024</v>
      </c>
      <c r="G374" s="37">
        <v>405867000127</v>
      </c>
      <c r="H374" s="38" t="s">
        <v>144</v>
      </c>
      <c r="I374" s="37">
        <v>3999</v>
      </c>
      <c r="J374" s="37" t="s">
        <v>289</v>
      </c>
      <c r="K374" s="37">
        <v>9</v>
      </c>
      <c r="L374" s="39">
        <v>45559</v>
      </c>
      <c r="M374" s="37">
        <v>5919</v>
      </c>
      <c r="N374" s="71">
        <f t="shared" si="17"/>
        <v>7081.8099999999995</v>
      </c>
      <c r="O374" s="40">
        <v>6723.99</v>
      </c>
      <c r="P374" s="40">
        <v>357.82</v>
      </c>
      <c r="Q374" s="34">
        <v>0</v>
      </c>
    </row>
    <row r="375" spans="1:17" ht="24.95" customHeight="1" x14ac:dyDescent="0.2">
      <c r="A375" s="50" t="str">
        <f t="shared" si="15"/>
        <v>1441|1440011|68|2024|3539398000127|3921|1331,91</v>
      </c>
      <c r="B375" s="50" t="str">
        <f t="shared" si="16"/>
        <v>1441|1440011|68|2024|5560</v>
      </c>
      <c r="C375" s="37">
        <v>1441</v>
      </c>
      <c r="D375" s="37">
        <v>1440011</v>
      </c>
      <c r="E375" s="37">
        <v>68</v>
      </c>
      <c r="F375" s="37">
        <v>2024</v>
      </c>
      <c r="G375" s="37">
        <v>3539398000127</v>
      </c>
      <c r="H375" s="38" t="s">
        <v>145</v>
      </c>
      <c r="I375" s="37">
        <v>3921</v>
      </c>
      <c r="J375" s="37" t="s">
        <v>289</v>
      </c>
      <c r="K375" s="37">
        <v>9</v>
      </c>
      <c r="L375" s="39">
        <v>45546</v>
      </c>
      <c r="M375" s="37">
        <v>5560</v>
      </c>
      <c r="N375" s="71">
        <f t="shared" si="17"/>
        <v>1331.91</v>
      </c>
      <c r="O375" s="40">
        <v>1331.91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1441|1440011|68|2024|3539398000127|3921|104,58</v>
      </c>
      <c r="B376" s="50" t="str">
        <f t="shared" si="16"/>
        <v>1441|1440011|68|2024|5708</v>
      </c>
      <c r="C376" s="37">
        <v>1441</v>
      </c>
      <c r="D376" s="37">
        <v>1440011</v>
      </c>
      <c r="E376" s="37">
        <v>68</v>
      </c>
      <c r="F376" s="37">
        <v>2024</v>
      </c>
      <c r="G376" s="37">
        <v>3539398000127</v>
      </c>
      <c r="H376" s="38" t="s">
        <v>145</v>
      </c>
      <c r="I376" s="37">
        <v>3921</v>
      </c>
      <c r="J376" s="37" t="s">
        <v>289</v>
      </c>
      <c r="K376" s="37">
        <v>9</v>
      </c>
      <c r="L376" s="39">
        <v>45552</v>
      </c>
      <c r="M376" s="37">
        <v>5708</v>
      </c>
      <c r="N376" s="71">
        <f t="shared" si="17"/>
        <v>104.58</v>
      </c>
      <c r="O376" s="40">
        <v>104.58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1441|1440011|70|2024|28941803000160|3921|852,63</v>
      </c>
      <c r="B377" s="50" t="str">
        <f t="shared" si="16"/>
        <v>1441|1440011|70|2024|5556</v>
      </c>
      <c r="C377" s="37">
        <v>1441</v>
      </c>
      <c r="D377" s="37">
        <v>1440011</v>
      </c>
      <c r="E377" s="37">
        <v>70</v>
      </c>
      <c r="F377" s="37">
        <v>2024</v>
      </c>
      <c r="G377" s="37">
        <v>28941803000160</v>
      </c>
      <c r="H377" s="38" t="s">
        <v>146</v>
      </c>
      <c r="I377" s="37">
        <v>3921</v>
      </c>
      <c r="J377" s="37" t="s">
        <v>289</v>
      </c>
      <c r="K377" s="37">
        <v>9</v>
      </c>
      <c r="L377" s="39">
        <v>45546</v>
      </c>
      <c r="M377" s="37">
        <v>5556</v>
      </c>
      <c r="N377" s="71">
        <f t="shared" si="17"/>
        <v>852.63</v>
      </c>
      <c r="O377" s="40">
        <v>852.63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1441|1440011|71|2024|34028316001509|3915|31228,25</v>
      </c>
      <c r="B378" s="50" t="str">
        <f t="shared" si="16"/>
        <v>1441|1440011|71|2024|5547</v>
      </c>
      <c r="C378" s="37">
        <v>1441</v>
      </c>
      <c r="D378" s="37">
        <v>1440011</v>
      </c>
      <c r="E378" s="37">
        <v>71</v>
      </c>
      <c r="F378" s="37">
        <v>2024</v>
      </c>
      <c r="G378" s="37">
        <v>34028316001509</v>
      </c>
      <c r="H378" s="38" t="s">
        <v>147</v>
      </c>
      <c r="I378" s="37">
        <v>3915</v>
      </c>
      <c r="J378" s="37" t="s">
        <v>289</v>
      </c>
      <c r="K378" s="37">
        <v>9</v>
      </c>
      <c r="L378" s="39">
        <v>45546</v>
      </c>
      <c r="M378" s="37">
        <v>5547</v>
      </c>
      <c r="N378" s="71">
        <f t="shared" si="17"/>
        <v>31228.25</v>
      </c>
      <c r="O378" s="40">
        <v>31228.25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1441|1440011|72|2024|8458633000150|3921|831,43</v>
      </c>
      <c r="B379" s="50" t="str">
        <f t="shared" si="16"/>
        <v>1441|1440011|72|2024|5521</v>
      </c>
      <c r="C379" s="37">
        <v>1441</v>
      </c>
      <c r="D379" s="37">
        <v>1440011</v>
      </c>
      <c r="E379" s="37">
        <v>72</v>
      </c>
      <c r="F379" s="37">
        <v>2024</v>
      </c>
      <c r="G379" s="37">
        <v>8458633000150</v>
      </c>
      <c r="H379" s="38" t="s">
        <v>149</v>
      </c>
      <c r="I379" s="37">
        <v>3921</v>
      </c>
      <c r="J379" s="37" t="s">
        <v>289</v>
      </c>
      <c r="K379" s="37">
        <v>9</v>
      </c>
      <c r="L379" s="39">
        <v>45545</v>
      </c>
      <c r="M379" s="37">
        <v>5521</v>
      </c>
      <c r="N379" s="71">
        <f t="shared" si="17"/>
        <v>831.43</v>
      </c>
      <c r="O379" s="40">
        <v>831.43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1441|1440011|72|2024|8458633000150|3921|0</v>
      </c>
      <c r="B380" s="50" t="str">
        <f t="shared" si="16"/>
        <v>1441|1440011|72|2024|5543</v>
      </c>
      <c r="C380" s="37">
        <v>1441</v>
      </c>
      <c r="D380" s="37">
        <v>1440011</v>
      </c>
      <c r="E380" s="37">
        <v>72</v>
      </c>
      <c r="F380" s="37">
        <v>2024</v>
      </c>
      <c r="G380" s="37">
        <v>8458633000150</v>
      </c>
      <c r="H380" s="38" t="s">
        <v>149</v>
      </c>
      <c r="I380" s="37">
        <v>3921</v>
      </c>
      <c r="J380" s="37" t="s">
        <v>289</v>
      </c>
      <c r="K380" s="37">
        <v>9</v>
      </c>
      <c r="L380" s="39">
        <v>45546</v>
      </c>
      <c r="M380" s="37">
        <v>5543</v>
      </c>
      <c r="N380" s="71">
        <f t="shared" si="17"/>
        <v>0</v>
      </c>
      <c r="O380" s="40">
        <v>0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1441|1440011|72|2024|8458633000150|3921|831,43</v>
      </c>
      <c r="B381" s="50" t="str">
        <f t="shared" si="16"/>
        <v>1441|1440011|72|2024|5545</v>
      </c>
      <c r="C381" s="37">
        <v>1441</v>
      </c>
      <c r="D381" s="37">
        <v>1440011</v>
      </c>
      <c r="E381" s="37">
        <v>72</v>
      </c>
      <c r="F381" s="37">
        <v>2024</v>
      </c>
      <c r="G381" s="37">
        <v>8458633000150</v>
      </c>
      <c r="H381" s="38" t="s">
        <v>149</v>
      </c>
      <c r="I381" s="37">
        <v>3921</v>
      </c>
      <c r="J381" s="37" t="s">
        <v>289</v>
      </c>
      <c r="K381" s="37">
        <v>9</v>
      </c>
      <c r="L381" s="39">
        <v>45546</v>
      </c>
      <c r="M381" s="37">
        <v>5545</v>
      </c>
      <c r="N381" s="71">
        <f t="shared" si="17"/>
        <v>831.43</v>
      </c>
      <c r="O381" s="40">
        <v>831.43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1441|1440011|72|2024|8458633000150|3921|831,43</v>
      </c>
      <c r="B382" s="50" t="str">
        <f t="shared" si="16"/>
        <v>1441|1440011|72|2024|5546</v>
      </c>
      <c r="C382" s="37">
        <v>1441</v>
      </c>
      <c r="D382" s="37">
        <v>1440011</v>
      </c>
      <c r="E382" s="37">
        <v>72</v>
      </c>
      <c r="F382" s="37">
        <v>2024</v>
      </c>
      <c r="G382" s="37">
        <v>8458633000150</v>
      </c>
      <c r="H382" s="38" t="s">
        <v>149</v>
      </c>
      <c r="I382" s="37">
        <v>3921</v>
      </c>
      <c r="J382" s="37" t="s">
        <v>289</v>
      </c>
      <c r="K382" s="37">
        <v>9</v>
      </c>
      <c r="L382" s="39">
        <v>45546</v>
      </c>
      <c r="M382" s="37">
        <v>5546</v>
      </c>
      <c r="N382" s="71">
        <f t="shared" si="17"/>
        <v>831.43</v>
      </c>
      <c r="O382" s="40">
        <v>831.43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1441|1440011|73|2024|5457677000410|3962|121259,96</v>
      </c>
      <c r="B383" s="50" t="str">
        <f t="shared" si="16"/>
        <v>1441|1440011|73|2024|5459</v>
      </c>
      <c r="C383" s="37">
        <v>1441</v>
      </c>
      <c r="D383" s="37">
        <v>1440011</v>
      </c>
      <c r="E383" s="37">
        <v>73</v>
      </c>
      <c r="F383" s="37">
        <v>2024</v>
      </c>
      <c r="G383" s="37">
        <v>5457677000410</v>
      </c>
      <c r="H383" s="38" t="s">
        <v>436</v>
      </c>
      <c r="I383" s="37">
        <v>3962</v>
      </c>
      <c r="J383" s="37" t="s">
        <v>289</v>
      </c>
      <c r="K383" s="37">
        <v>9</v>
      </c>
      <c r="L383" s="39">
        <v>45544</v>
      </c>
      <c r="M383" s="37">
        <v>5459</v>
      </c>
      <c r="N383" s="71">
        <f t="shared" si="17"/>
        <v>121259.95999999999</v>
      </c>
      <c r="O383" s="40">
        <v>114440.65</v>
      </c>
      <c r="P383" s="40">
        <v>6819.31</v>
      </c>
      <c r="Q383" s="34">
        <v>0</v>
      </c>
    </row>
    <row r="384" spans="1:17" ht="24.95" customHeight="1" x14ac:dyDescent="0.2">
      <c r="A384" s="50" t="str">
        <f t="shared" si="15"/>
        <v>1441|1440011|73|2024|5457677000410|3962|121259,96</v>
      </c>
      <c r="B384" s="50" t="str">
        <f t="shared" si="16"/>
        <v>1441|1440011|73|2024|6022</v>
      </c>
      <c r="C384" s="37">
        <v>1441</v>
      </c>
      <c r="D384" s="37">
        <v>1440011</v>
      </c>
      <c r="E384" s="37">
        <v>73</v>
      </c>
      <c r="F384" s="37">
        <v>2024</v>
      </c>
      <c r="G384" s="37">
        <v>5457677000410</v>
      </c>
      <c r="H384" s="38" t="s">
        <v>436</v>
      </c>
      <c r="I384" s="37">
        <v>3962</v>
      </c>
      <c r="J384" s="37" t="s">
        <v>289</v>
      </c>
      <c r="K384" s="37">
        <v>9</v>
      </c>
      <c r="L384" s="39">
        <v>45565</v>
      </c>
      <c r="M384" s="37">
        <v>6022</v>
      </c>
      <c r="N384" s="71">
        <f t="shared" si="17"/>
        <v>121259.95999999999</v>
      </c>
      <c r="O384" s="40">
        <v>114440.65</v>
      </c>
      <c r="P384" s="40">
        <v>6819.31</v>
      </c>
      <c r="Q384" s="34">
        <v>0</v>
      </c>
    </row>
    <row r="385" spans="1:17" ht="24.95" customHeight="1" x14ac:dyDescent="0.2">
      <c r="A385" s="50" t="str">
        <f t="shared" si="15"/>
        <v>1441|1440011|74|2024|28309420000173|3921|1551,39</v>
      </c>
      <c r="B385" s="50" t="str">
        <f t="shared" si="16"/>
        <v>1441|1440011|74|2024|5805</v>
      </c>
      <c r="C385" s="37">
        <v>1441</v>
      </c>
      <c r="D385" s="37">
        <v>1440011</v>
      </c>
      <c r="E385" s="37">
        <v>74</v>
      </c>
      <c r="F385" s="37">
        <v>2024</v>
      </c>
      <c r="G385" s="37">
        <v>28309420000173</v>
      </c>
      <c r="H385" s="38" t="s">
        <v>150</v>
      </c>
      <c r="I385" s="37">
        <v>3921</v>
      </c>
      <c r="J385" s="37" t="s">
        <v>289</v>
      </c>
      <c r="K385" s="37">
        <v>9</v>
      </c>
      <c r="L385" s="39">
        <v>45553</v>
      </c>
      <c r="M385" s="37">
        <v>5805</v>
      </c>
      <c r="N385" s="71">
        <f t="shared" si="17"/>
        <v>1551.39</v>
      </c>
      <c r="O385" s="40">
        <v>1551.39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1441|1440011|74|2024|28309420000173|3921|8,2</v>
      </c>
      <c r="B386" s="50" t="str">
        <f t="shared" si="16"/>
        <v>1441|1440011|74|2024|5925</v>
      </c>
      <c r="C386" s="37">
        <v>1441</v>
      </c>
      <c r="D386" s="37">
        <v>1440011</v>
      </c>
      <c r="E386" s="37">
        <v>74</v>
      </c>
      <c r="F386" s="37">
        <v>2024</v>
      </c>
      <c r="G386" s="37">
        <v>28309420000173</v>
      </c>
      <c r="H386" s="38" t="s">
        <v>150</v>
      </c>
      <c r="I386" s="37">
        <v>3921</v>
      </c>
      <c r="J386" s="37" t="s">
        <v>289</v>
      </c>
      <c r="K386" s="37">
        <v>9</v>
      </c>
      <c r="L386" s="39">
        <v>45559</v>
      </c>
      <c r="M386" s="37">
        <v>5925</v>
      </c>
      <c r="N386" s="71">
        <f t="shared" si="17"/>
        <v>8.1999999999999993</v>
      </c>
      <c r="O386" s="40">
        <v>8.1999999999999993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1441|1440011|75|2024|17282880000139|3918|3433,41</v>
      </c>
      <c r="B387" s="50" t="str">
        <f t="shared" si="16"/>
        <v>1441|1440011|75|2024|6014</v>
      </c>
      <c r="C387" s="37">
        <v>1441</v>
      </c>
      <c r="D387" s="37">
        <v>1440011</v>
      </c>
      <c r="E387" s="37">
        <v>75</v>
      </c>
      <c r="F387" s="37">
        <v>2024</v>
      </c>
      <c r="G387" s="37">
        <v>17282880000139</v>
      </c>
      <c r="H387" s="38" t="s">
        <v>151</v>
      </c>
      <c r="I387" s="37">
        <v>3918</v>
      </c>
      <c r="J387" s="37" t="s">
        <v>289</v>
      </c>
      <c r="K387" s="37">
        <v>9</v>
      </c>
      <c r="L387" s="39">
        <v>45562</v>
      </c>
      <c r="M387" s="37">
        <v>6014</v>
      </c>
      <c r="N387" s="71">
        <f t="shared" si="17"/>
        <v>3433.41</v>
      </c>
      <c r="O387" s="40">
        <v>3433.41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1441|1440011|75|2024|17282880000139|3918|40875,84</v>
      </c>
      <c r="B388" s="50" t="str">
        <f t="shared" si="16"/>
        <v>1441|1440011|75|2024|6017</v>
      </c>
      <c r="C388" s="37">
        <v>1441</v>
      </c>
      <c r="D388" s="37">
        <v>1440011</v>
      </c>
      <c r="E388" s="37">
        <v>75</v>
      </c>
      <c r="F388" s="37">
        <v>2024</v>
      </c>
      <c r="G388" s="37">
        <v>17282880000139</v>
      </c>
      <c r="H388" s="38" t="s">
        <v>151</v>
      </c>
      <c r="I388" s="37">
        <v>3918</v>
      </c>
      <c r="J388" s="37" t="s">
        <v>289</v>
      </c>
      <c r="K388" s="37">
        <v>9</v>
      </c>
      <c r="L388" s="39">
        <v>45562</v>
      </c>
      <c r="M388" s="37">
        <v>6017</v>
      </c>
      <c r="N388" s="71">
        <f t="shared" si="17"/>
        <v>40875.839999999997</v>
      </c>
      <c r="O388" s="40">
        <v>40875.839999999997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1441|1440011|75|2024|17282880000139|3918|23815</v>
      </c>
      <c r="B389" s="50" t="str">
        <f t="shared" ref="B389:B452" si="19">C389&amp;"|"&amp;D389&amp;"|"&amp;E389&amp;"|"&amp;F389&amp;"|"&amp;M389</f>
        <v>1441|1440011|75|2024|6019</v>
      </c>
      <c r="C389" s="37">
        <v>1441</v>
      </c>
      <c r="D389" s="37">
        <v>1440011</v>
      </c>
      <c r="E389" s="37">
        <v>75</v>
      </c>
      <c r="F389" s="37">
        <v>2024</v>
      </c>
      <c r="G389" s="37">
        <v>17282880000139</v>
      </c>
      <c r="H389" s="38" t="s">
        <v>151</v>
      </c>
      <c r="I389" s="37">
        <v>3918</v>
      </c>
      <c r="J389" s="37" t="s">
        <v>289</v>
      </c>
      <c r="K389" s="37">
        <v>9</v>
      </c>
      <c r="L389" s="39">
        <v>45562</v>
      </c>
      <c r="M389" s="37">
        <v>6019</v>
      </c>
      <c r="N389" s="71">
        <f t="shared" si="17"/>
        <v>23815</v>
      </c>
      <c r="O389" s="40">
        <v>23815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1441|1440011|80|2024|21920437000113|3921|1445,85</v>
      </c>
      <c r="B390" s="50" t="str">
        <f t="shared" si="19"/>
        <v>1441|1440011|80|2024|5710</v>
      </c>
      <c r="C390" s="37">
        <v>1441</v>
      </c>
      <c r="D390" s="37">
        <v>1440011</v>
      </c>
      <c r="E390" s="37">
        <v>80</v>
      </c>
      <c r="F390" s="37">
        <v>2024</v>
      </c>
      <c r="G390" s="37">
        <v>21920437000113</v>
      </c>
      <c r="H390" s="38" t="s">
        <v>152</v>
      </c>
      <c r="I390" s="37">
        <v>3921</v>
      </c>
      <c r="J390" s="37" t="s">
        <v>289</v>
      </c>
      <c r="K390" s="37">
        <v>9</v>
      </c>
      <c r="L390" s="39">
        <v>45552</v>
      </c>
      <c r="M390" s="37">
        <v>5710</v>
      </c>
      <c r="N390" s="71">
        <f t="shared" ref="N390:N453" si="20">O390+P390</f>
        <v>1445.85</v>
      </c>
      <c r="O390" s="40">
        <v>1445.85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1441|1440011|83|2024|8103899000180|3931|9000</v>
      </c>
      <c r="B391" s="50" t="str">
        <f t="shared" si="19"/>
        <v>1441|1440011|83|2024|5774</v>
      </c>
      <c r="C391" s="37">
        <v>1441</v>
      </c>
      <c r="D391" s="37">
        <v>1440011</v>
      </c>
      <c r="E391" s="37">
        <v>83</v>
      </c>
      <c r="F391" s="37">
        <v>2024</v>
      </c>
      <c r="G391" s="37">
        <v>8103899000180</v>
      </c>
      <c r="H391" s="38" t="s">
        <v>153</v>
      </c>
      <c r="I391" s="37">
        <v>3931</v>
      </c>
      <c r="J391" s="37" t="s">
        <v>289</v>
      </c>
      <c r="K391" s="37">
        <v>9</v>
      </c>
      <c r="L391" s="39">
        <v>45553</v>
      </c>
      <c r="M391" s="37">
        <v>5774</v>
      </c>
      <c r="N391" s="71">
        <f t="shared" si="20"/>
        <v>9000</v>
      </c>
      <c r="O391" s="40">
        <v>9000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1441|1440011|84|2024|33224254000142|3703|463096,3</v>
      </c>
      <c r="B392" s="50" t="str">
        <f t="shared" si="19"/>
        <v>1441|1440011|84|2024|5818</v>
      </c>
      <c r="C392" s="37">
        <v>1441</v>
      </c>
      <c r="D392" s="37">
        <v>1440011</v>
      </c>
      <c r="E392" s="37">
        <v>84</v>
      </c>
      <c r="F392" s="37">
        <v>2024</v>
      </c>
      <c r="G392" s="37">
        <v>33224254000142</v>
      </c>
      <c r="H392" s="38" t="s">
        <v>437</v>
      </c>
      <c r="I392" s="37">
        <v>3703</v>
      </c>
      <c r="J392" s="37" t="s">
        <v>435</v>
      </c>
      <c r="K392" s="37">
        <v>9</v>
      </c>
      <c r="L392" s="39">
        <v>45553</v>
      </c>
      <c r="M392" s="37">
        <v>5818</v>
      </c>
      <c r="N392" s="71">
        <f t="shared" si="20"/>
        <v>463096.3</v>
      </c>
      <c r="O392" s="40">
        <v>437815.68</v>
      </c>
      <c r="P392" s="40">
        <v>25280.62</v>
      </c>
      <c r="Q392" s="34">
        <v>0</v>
      </c>
    </row>
    <row r="393" spans="1:17" ht="24.95" customHeight="1" x14ac:dyDescent="0.2">
      <c r="A393" s="50" t="str">
        <f t="shared" si="18"/>
        <v>1441|1440011|85|2024|33224254000142|3704|3316221,7</v>
      </c>
      <c r="B393" s="50" t="str">
        <f t="shared" si="19"/>
        <v>1441|1440011|85|2024|5814</v>
      </c>
      <c r="C393" s="37">
        <v>1441</v>
      </c>
      <c r="D393" s="37">
        <v>1440011</v>
      </c>
      <c r="E393" s="37">
        <v>85</v>
      </c>
      <c r="F393" s="37">
        <v>2024</v>
      </c>
      <c r="G393" s="37">
        <v>33224254000142</v>
      </c>
      <c r="H393" s="38" t="s">
        <v>437</v>
      </c>
      <c r="I393" s="37">
        <v>3704</v>
      </c>
      <c r="J393" s="37" t="s">
        <v>435</v>
      </c>
      <c r="K393" s="37">
        <v>9</v>
      </c>
      <c r="L393" s="39">
        <v>45553</v>
      </c>
      <c r="M393" s="37">
        <v>5814</v>
      </c>
      <c r="N393" s="71">
        <f t="shared" si="20"/>
        <v>3316221.7</v>
      </c>
      <c r="O393" s="40">
        <v>3136899.99</v>
      </c>
      <c r="P393" s="40">
        <v>179321.71</v>
      </c>
      <c r="Q393" s="34">
        <v>0</v>
      </c>
    </row>
    <row r="394" spans="1:17" ht="24.95" customHeight="1" x14ac:dyDescent="0.2">
      <c r="A394" s="50" t="str">
        <f t="shared" si="18"/>
        <v>1441|1440011|86|2024|87883807000106|3910|277,39</v>
      </c>
      <c r="B394" s="50" t="str">
        <f t="shared" si="19"/>
        <v>1441|1440011|86|2024|5990</v>
      </c>
      <c r="C394" s="37">
        <v>1441</v>
      </c>
      <c r="D394" s="37">
        <v>1440011</v>
      </c>
      <c r="E394" s="37">
        <v>86</v>
      </c>
      <c r="F394" s="37">
        <v>2024</v>
      </c>
      <c r="G394" s="37">
        <v>87883807000106</v>
      </c>
      <c r="H394" s="38" t="s">
        <v>154</v>
      </c>
      <c r="I394" s="37">
        <v>3910</v>
      </c>
      <c r="J394" s="37" t="s">
        <v>289</v>
      </c>
      <c r="K394" s="37">
        <v>9</v>
      </c>
      <c r="L394" s="39">
        <v>45561</v>
      </c>
      <c r="M394" s="37">
        <v>5990</v>
      </c>
      <c r="N394" s="71">
        <f t="shared" si="20"/>
        <v>277.39</v>
      </c>
      <c r="O394" s="40">
        <v>270.74</v>
      </c>
      <c r="P394" s="40">
        <v>6.65</v>
      </c>
      <c r="Q394" s="34">
        <v>0</v>
      </c>
    </row>
    <row r="395" spans="1:17" ht="24.95" customHeight="1" x14ac:dyDescent="0.2">
      <c r="A395" s="50" t="str">
        <f t="shared" si="18"/>
        <v>1441|1440011|88|2024|14111321000178|3921|1120,38</v>
      </c>
      <c r="B395" s="50" t="str">
        <f t="shared" si="19"/>
        <v>1441|1440011|88|2024|5884</v>
      </c>
      <c r="C395" s="37">
        <v>1441</v>
      </c>
      <c r="D395" s="37">
        <v>1440011</v>
      </c>
      <c r="E395" s="37">
        <v>88</v>
      </c>
      <c r="F395" s="37">
        <v>2024</v>
      </c>
      <c r="G395" s="37">
        <v>14111321000178</v>
      </c>
      <c r="H395" s="38" t="s">
        <v>156</v>
      </c>
      <c r="I395" s="37">
        <v>3921</v>
      </c>
      <c r="J395" s="37" t="s">
        <v>289</v>
      </c>
      <c r="K395" s="37">
        <v>9</v>
      </c>
      <c r="L395" s="39">
        <v>45555</v>
      </c>
      <c r="M395" s="37">
        <v>5884</v>
      </c>
      <c r="N395" s="71">
        <f t="shared" si="20"/>
        <v>1120.3800000000001</v>
      </c>
      <c r="O395" s="40">
        <v>1120.3800000000001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1441|1440011|88|2024|14111321000178|3921|1120,38</v>
      </c>
      <c r="B396" s="50" t="str">
        <f t="shared" si="19"/>
        <v>1441|1440011|88|2024|6044</v>
      </c>
      <c r="C396" s="37">
        <v>1441</v>
      </c>
      <c r="D396" s="37">
        <v>1440011</v>
      </c>
      <c r="E396" s="37">
        <v>88</v>
      </c>
      <c r="F396" s="37">
        <v>2024</v>
      </c>
      <c r="G396" s="37">
        <v>14111321000178</v>
      </c>
      <c r="H396" s="38" t="s">
        <v>156</v>
      </c>
      <c r="I396" s="37">
        <v>3921</v>
      </c>
      <c r="J396" s="37" t="s">
        <v>289</v>
      </c>
      <c r="K396" s="37">
        <v>9</v>
      </c>
      <c r="L396" s="39">
        <v>45565</v>
      </c>
      <c r="M396" s="37">
        <v>6044</v>
      </c>
      <c r="N396" s="71">
        <f t="shared" si="20"/>
        <v>1120.3800000000001</v>
      </c>
      <c r="O396" s="40">
        <v>1120.3800000000001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1441|1440011|89|2024|34454477000169|3921|2722,08</v>
      </c>
      <c r="B397" s="50" t="str">
        <f t="shared" si="19"/>
        <v>1441|1440011|89|2024|5353</v>
      </c>
      <c r="C397" s="37">
        <v>1441</v>
      </c>
      <c r="D397" s="37">
        <v>1440011</v>
      </c>
      <c r="E397" s="37">
        <v>89</v>
      </c>
      <c r="F397" s="37">
        <v>2024</v>
      </c>
      <c r="G397" s="37">
        <v>34454477000169</v>
      </c>
      <c r="H397" s="38" t="s">
        <v>157</v>
      </c>
      <c r="I397" s="37">
        <v>3921</v>
      </c>
      <c r="J397" s="37" t="s">
        <v>289</v>
      </c>
      <c r="K397" s="37">
        <v>9</v>
      </c>
      <c r="L397" s="39">
        <v>45539</v>
      </c>
      <c r="M397" s="37">
        <v>5353</v>
      </c>
      <c r="N397" s="71">
        <f t="shared" si="20"/>
        <v>2722.08</v>
      </c>
      <c r="O397" s="40">
        <v>2722.08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1441|1440011|89|2024|34454477000169|3921|3633,68</v>
      </c>
      <c r="B398" s="50" t="str">
        <f t="shared" si="19"/>
        <v>1441|1440011|89|2024|5569</v>
      </c>
      <c r="C398" s="37">
        <v>1441</v>
      </c>
      <c r="D398" s="37">
        <v>1440011</v>
      </c>
      <c r="E398" s="37">
        <v>89</v>
      </c>
      <c r="F398" s="37">
        <v>2024</v>
      </c>
      <c r="G398" s="37">
        <v>34454477000169</v>
      </c>
      <c r="H398" s="38" t="s">
        <v>157</v>
      </c>
      <c r="I398" s="37">
        <v>3921</v>
      </c>
      <c r="J398" s="37" t="s">
        <v>289</v>
      </c>
      <c r="K398" s="37">
        <v>9</v>
      </c>
      <c r="L398" s="39">
        <v>45547</v>
      </c>
      <c r="M398" s="37">
        <v>5569</v>
      </c>
      <c r="N398" s="71">
        <f t="shared" si="20"/>
        <v>3633.68</v>
      </c>
      <c r="O398" s="40">
        <v>3633.68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1441|1440011|89|2024|34454477000169|3921|153,44</v>
      </c>
      <c r="B399" s="50" t="str">
        <f t="shared" si="19"/>
        <v>1441|1440011|89|2024|5935</v>
      </c>
      <c r="C399" s="37">
        <v>1441</v>
      </c>
      <c r="D399" s="37">
        <v>1440011</v>
      </c>
      <c r="E399" s="37">
        <v>89</v>
      </c>
      <c r="F399" s="37">
        <v>2024</v>
      </c>
      <c r="G399" s="37">
        <v>34454477000169</v>
      </c>
      <c r="H399" s="38" t="s">
        <v>157</v>
      </c>
      <c r="I399" s="37">
        <v>3921</v>
      </c>
      <c r="J399" s="37" t="s">
        <v>289</v>
      </c>
      <c r="K399" s="37">
        <v>9</v>
      </c>
      <c r="L399" s="39">
        <v>45559</v>
      </c>
      <c r="M399" s="37">
        <v>5935</v>
      </c>
      <c r="N399" s="71">
        <f t="shared" si="20"/>
        <v>153.44</v>
      </c>
      <c r="O399" s="40">
        <v>153.44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1441|1440011|90|2024|5340639000130|3987|10358,59</v>
      </c>
      <c r="B400" s="50" t="str">
        <f t="shared" si="19"/>
        <v>1441|1440011|90|2024|5565</v>
      </c>
      <c r="C400" s="37">
        <v>1441</v>
      </c>
      <c r="D400" s="37">
        <v>1440011</v>
      </c>
      <c r="E400" s="37">
        <v>90</v>
      </c>
      <c r="F400" s="37">
        <v>2024</v>
      </c>
      <c r="G400" s="37">
        <v>5340639000130</v>
      </c>
      <c r="H400" s="38" t="s">
        <v>158</v>
      </c>
      <c r="I400" s="37">
        <v>3987</v>
      </c>
      <c r="J400" s="37" t="s">
        <v>289</v>
      </c>
      <c r="K400" s="37">
        <v>9</v>
      </c>
      <c r="L400" s="39">
        <v>45546</v>
      </c>
      <c r="M400" s="37">
        <v>5565</v>
      </c>
      <c r="N400" s="71">
        <f t="shared" si="20"/>
        <v>10358.59</v>
      </c>
      <c r="O400" s="40">
        <v>10329.049999999999</v>
      </c>
      <c r="P400" s="40">
        <v>29.54</v>
      </c>
      <c r="Q400" s="34">
        <v>0</v>
      </c>
    </row>
    <row r="401" spans="1:17" ht="24.95" customHeight="1" x14ac:dyDescent="0.2">
      <c r="A401" s="50" t="str">
        <f t="shared" si="18"/>
        <v>1441|1440011|91|2024|9037150000144|3921|16243,59</v>
      </c>
      <c r="B401" s="50" t="str">
        <f t="shared" si="19"/>
        <v>1441|1440011|91|2024|5552</v>
      </c>
      <c r="C401" s="37">
        <v>1441</v>
      </c>
      <c r="D401" s="37">
        <v>1440011</v>
      </c>
      <c r="E401" s="37">
        <v>91</v>
      </c>
      <c r="F401" s="37">
        <v>2024</v>
      </c>
      <c r="G401" s="37">
        <v>9037150000144</v>
      </c>
      <c r="H401" s="38" t="s">
        <v>159</v>
      </c>
      <c r="I401" s="37">
        <v>3921</v>
      </c>
      <c r="J401" s="37" t="s">
        <v>289</v>
      </c>
      <c r="K401" s="37">
        <v>9</v>
      </c>
      <c r="L401" s="39">
        <v>45546</v>
      </c>
      <c r="M401" s="37">
        <v>5552</v>
      </c>
      <c r="N401" s="71">
        <f t="shared" si="20"/>
        <v>16243.59</v>
      </c>
      <c r="O401" s="40">
        <v>16243.59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1441|1440011|92|2024|12751850000100|3962|66160,84</v>
      </c>
      <c r="B402" s="50" t="str">
        <f t="shared" si="19"/>
        <v>1441|1440011|92|2024|6004</v>
      </c>
      <c r="C402" s="37">
        <v>1441</v>
      </c>
      <c r="D402" s="37">
        <v>1440011</v>
      </c>
      <c r="E402" s="37">
        <v>92</v>
      </c>
      <c r="F402" s="37">
        <v>2024</v>
      </c>
      <c r="G402" s="37">
        <v>12751850000100</v>
      </c>
      <c r="H402" s="38" t="s">
        <v>438</v>
      </c>
      <c r="I402" s="37">
        <v>3962</v>
      </c>
      <c r="J402" s="37" t="s">
        <v>289</v>
      </c>
      <c r="K402" s="37">
        <v>9</v>
      </c>
      <c r="L402" s="39">
        <v>45562</v>
      </c>
      <c r="M402" s="37">
        <v>6004</v>
      </c>
      <c r="N402" s="71">
        <f t="shared" si="20"/>
        <v>66160.84</v>
      </c>
      <c r="O402" s="40">
        <v>62380.22</v>
      </c>
      <c r="P402" s="40">
        <v>3780.62</v>
      </c>
      <c r="Q402" s="34">
        <v>0</v>
      </c>
    </row>
    <row r="403" spans="1:17" ht="24.95" customHeight="1" x14ac:dyDescent="0.2">
      <c r="A403" s="50" t="str">
        <f t="shared" si="18"/>
        <v>1441|1440011|95|2024|1017250000105|3304|72021,14</v>
      </c>
      <c r="B403" s="50" t="str">
        <f t="shared" si="19"/>
        <v>1441|1440011|95|2024|5795</v>
      </c>
      <c r="C403" s="37">
        <v>1441</v>
      </c>
      <c r="D403" s="37">
        <v>1440011</v>
      </c>
      <c r="E403" s="37">
        <v>95</v>
      </c>
      <c r="F403" s="37">
        <v>2024</v>
      </c>
      <c r="G403" s="37">
        <v>1017250000105</v>
      </c>
      <c r="H403" s="38" t="s">
        <v>133</v>
      </c>
      <c r="I403" s="37">
        <v>3304</v>
      </c>
      <c r="J403" s="37" t="s">
        <v>288</v>
      </c>
      <c r="K403" s="37">
        <v>9</v>
      </c>
      <c r="L403" s="39">
        <v>45553</v>
      </c>
      <c r="M403" s="37">
        <v>5795</v>
      </c>
      <c r="N403" s="71">
        <f t="shared" si="20"/>
        <v>72021.14</v>
      </c>
      <c r="O403" s="40">
        <v>70322.03</v>
      </c>
      <c r="P403" s="40">
        <v>1699.11</v>
      </c>
      <c r="Q403" s="34">
        <v>0</v>
      </c>
    </row>
    <row r="404" spans="1:17" ht="24.95" customHeight="1" x14ac:dyDescent="0.2">
      <c r="A404" s="50" t="str">
        <f t="shared" si="18"/>
        <v>1441|1440011|99|2024|40432544000147|4004|1635,75</v>
      </c>
      <c r="B404" s="50" t="str">
        <f t="shared" si="19"/>
        <v>1441|1440011|99|2024|5410</v>
      </c>
      <c r="C404" s="37">
        <v>1441</v>
      </c>
      <c r="D404" s="37">
        <v>1440011</v>
      </c>
      <c r="E404" s="37">
        <v>99</v>
      </c>
      <c r="F404" s="37">
        <v>2024</v>
      </c>
      <c r="G404" s="37">
        <v>40432544000147</v>
      </c>
      <c r="H404" s="38" t="s">
        <v>160</v>
      </c>
      <c r="I404" s="37">
        <v>4004</v>
      </c>
      <c r="J404" s="37" t="s">
        <v>285</v>
      </c>
      <c r="K404" s="37">
        <v>9</v>
      </c>
      <c r="L404" s="39">
        <v>45544</v>
      </c>
      <c r="M404" s="37">
        <v>5410</v>
      </c>
      <c r="N404" s="71">
        <f t="shared" si="20"/>
        <v>1635.75</v>
      </c>
      <c r="O404" s="40">
        <v>1557.23</v>
      </c>
      <c r="P404" s="40">
        <v>78.52</v>
      </c>
      <c r="Q404" s="34">
        <v>0</v>
      </c>
    </row>
    <row r="405" spans="1:17" ht="24.95" customHeight="1" x14ac:dyDescent="0.2">
      <c r="A405" s="50" t="str">
        <f t="shared" si="18"/>
        <v>1441|1440011|100|2024|7346478000117|3921|34281</v>
      </c>
      <c r="B405" s="50" t="str">
        <f t="shared" si="19"/>
        <v>1441|1440011|100|2024|5933</v>
      </c>
      <c r="C405" s="37">
        <v>1441</v>
      </c>
      <c r="D405" s="37">
        <v>1440011</v>
      </c>
      <c r="E405" s="37">
        <v>100</v>
      </c>
      <c r="F405" s="37">
        <v>2024</v>
      </c>
      <c r="G405" s="37">
        <v>7346478000117</v>
      </c>
      <c r="H405" s="38" t="s">
        <v>161</v>
      </c>
      <c r="I405" s="37">
        <v>3921</v>
      </c>
      <c r="J405" s="37" t="s">
        <v>289</v>
      </c>
      <c r="K405" s="37">
        <v>9</v>
      </c>
      <c r="L405" s="39">
        <v>45559</v>
      </c>
      <c r="M405" s="37">
        <v>5933</v>
      </c>
      <c r="N405" s="71">
        <f t="shared" si="20"/>
        <v>34281</v>
      </c>
      <c r="O405" s="40">
        <v>32635.51</v>
      </c>
      <c r="P405" s="40">
        <v>1645.49</v>
      </c>
      <c r="Q405" s="34">
        <v>0</v>
      </c>
    </row>
    <row r="406" spans="1:17" ht="24.95" customHeight="1" x14ac:dyDescent="0.2">
      <c r="A406" s="50" t="str">
        <f t="shared" si="18"/>
        <v>1441|1440011|101|2024|40432544000147|4004|2084,52</v>
      </c>
      <c r="B406" s="50" t="str">
        <f t="shared" si="19"/>
        <v>1441|1440011|101|2024|5413</v>
      </c>
      <c r="C406" s="37">
        <v>1441</v>
      </c>
      <c r="D406" s="37">
        <v>1440011</v>
      </c>
      <c r="E406" s="37">
        <v>101</v>
      </c>
      <c r="F406" s="37">
        <v>2024</v>
      </c>
      <c r="G406" s="37">
        <v>40432544000147</v>
      </c>
      <c r="H406" s="38" t="s">
        <v>160</v>
      </c>
      <c r="I406" s="37">
        <v>4004</v>
      </c>
      <c r="J406" s="37" t="s">
        <v>285</v>
      </c>
      <c r="K406" s="37">
        <v>9</v>
      </c>
      <c r="L406" s="39">
        <v>45544</v>
      </c>
      <c r="M406" s="37">
        <v>5413</v>
      </c>
      <c r="N406" s="71">
        <f t="shared" si="20"/>
        <v>2084.52</v>
      </c>
      <c r="O406" s="40">
        <v>1984.46</v>
      </c>
      <c r="P406" s="40">
        <v>100.06</v>
      </c>
      <c r="Q406" s="34">
        <v>0</v>
      </c>
    </row>
    <row r="407" spans="1:17" ht="24.95" customHeight="1" x14ac:dyDescent="0.2">
      <c r="A407" s="50" t="str">
        <f t="shared" si="18"/>
        <v>1441|1440011|101|2024|40432544000147|4004|150</v>
      </c>
      <c r="B407" s="50" t="str">
        <f t="shared" si="19"/>
        <v>1441|1440011|101|2024|5414</v>
      </c>
      <c r="C407" s="37">
        <v>1441</v>
      </c>
      <c r="D407" s="37">
        <v>1440011</v>
      </c>
      <c r="E407" s="37">
        <v>101</v>
      </c>
      <c r="F407" s="37">
        <v>2024</v>
      </c>
      <c r="G407" s="37">
        <v>40432544000147</v>
      </c>
      <c r="H407" s="38" t="s">
        <v>160</v>
      </c>
      <c r="I407" s="37">
        <v>4004</v>
      </c>
      <c r="J407" s="37" t="s">
        <v>285</v>
      </c>
      <c r="K407" s="37">
        <v>9</v>
      </c>
      <c r="L407" s="39">
        <v>45544</v>
      </c>
      <c r="M407" s="37">
        <v>5414</v>
      </c>
      <c r="N407" s="71">
        <f t="shared" si="20"/>
        <v>150</v>
      </c>
      <c r="O407" s="40">
        <v>142.80000000000001</v>
      </c>
      <c r="P407" s="40">
        <v>7.2</v>
      </c>
      <c r="Q407" s="34">
        <v>0</v>
      </c>
    </row>
    <row r="408" spans="1:17" ht="24.95" customHeight="1" x14ac:dyDescent="0.2">
      <c r="A408" s="50" t="str">
        <f t="shared" si="18"/>
        <v>1441|1440011|103|2024|46019498000135|4002|6854,22</v>
      </c>
      <c r="B408" s="50" t="str">
        <f t="shared" si="19"/>
        <v>1441|1440011|103|2024|5727</v>
      </c>
      <c r="C408" s="37">
        <v>1441</v>
      </c>
      <c r="D408" s="37">
        <v>1440011</v>
      </c>
      <c r="E408" s="37">
        <v>103</v>
      </c>
      <c r="F408" s="37">
        <v>2024</v>
      </c>
      <c r="G408" s="37">
        <v>46019498000135</v>
      </c>
      <c r="H408" s="38" t="s">
        <v>162</v>
      </c>
      <c r="I408" s="37">
        <v>4002</v>
      </c>
      <c r="J408" s="37" t="s">
        <v>285</v>
      </c>
      <c r="K408" s="37">
        <v>9</v>
      </c>
      <c r="L408" s="39">
        <v>45552</v>
      </c>
      <c r="M408" s="37">
        <v>5727</v>
      </c>
      <c r="N408" s="71">
        <f t="shared" si="20"/>
        <v>6854.22</v>
      </c>
      <c r="O408" s="40">
        <v>6525.22</v>
      </c>
      <c r="P408" s="40">
        <v>329</v>
      </c>
      <c r="Q408" s="34">
        <v>0</v>
      </c>
    </row>
    <row r="409" spans="1:17" ht="24.95" customHeight="1" x14ac:dyDescent="0.2">
      <c r="A409" s="50" t="str">
        <f t="shared" si="18"/>
        <v>1441|1440011|103|2024|46019498000135|4002|3102,74</v>
      </c>
      <c r="B409" s="50" t="str">
        <f t="shared" si="19"/>
        <v>1441|1440011|103|2024|5902</v>
      </c>
      <c r="C409" s="37">
        <v>1441</v>
      </c>
      <c r="D409" s="37">
        <v>1440011</v>
      </c>
      <c r="E409" s="37">
        <v>103</v>
      </c>
      <c r="F409" s="37">
        <v>2024</v>
      </c>
      <c r="G409" s="37">
        <v>46019498000135</v>
      </c>
      <c r="H409" s="38" t="s">
        <v>162</v>
      </c>
      <c r="I409" s="37">
        <v>4002</v>
      </c>
      <c r="J409" s="37" t="s">
        <v>285</v>
      </c>
      <c r="K409" s="37">
        <v>9</v>
      </c>
      <c r="L409" s="39">
        <v>45558</v>
      </c>
      <c r="M409" s="37">
        <v>5902</v>
      </c>
      <c r="N409" s="71">
        <f t="shared" si="20"/>
        <v>3102.74</v>
      </c>
      <c r="O409" s="40">
        <v>2953.81</v>
      </c>
      <c r="P409" s="40">
        <v>148.93</v>
      </c>
      <c r="Q409" s="34">
        <v>0</v>
      </c>
    </row>
    <row r="410" spans="1:17" ht="24.95" customHeight="1" x14ac:dyDescent="0.2">
      <c r="A410" s="50" t="str">
        <f t="shared" si="18"/>
        <v>1441|1440011|103|2024|46019498000135|4002|1679,76</v>
      </c>
      <c r="B410" s="50" t="str">
        <f t="shared" si="19"/>
        <v>1441|1440011|103|2024|5965</v>
      </c>
      <c r="C410" s="37">
        <v>1441</v>
      </c>
      <c r="D410" s="37">
        <v>1440011</v>
      </c>
      <c r="E410" s="37">
        <v>103</v>
      </c>
      <c r="F410" s="37">
        <v>2024</v>
      </c>
      <c r="G410" s="37">
        <v>46019498000135</v>
      </c>
      <c r="H410" s="38" t="s">
        <v>162</v>
      </c>
      <c r="I410" s="37">
        <v>4002</v>
      </c>
      <c r="J410" s="37" t="s">
        <v>285</v>
      </c>
      <c r="K410" s="37">
        <v>9</v>
      </c>
      <c r="L410" s="39">
        <v>45559</v>
      </c>
      <c r="M410" s="37">
        <v>5965</v>
      </c>
      <c r="N410" s="71">
        <f t="shared" si="20"/>
        <v>1679.7600000000002</v>
      </c>
      <c r="O410" s="40">
        <v>1599.13</v>
      </c>
      <c r="P410" s="40">
        <v>80.63</v>
      </c>
      <c r="Q410" s="34">
        <v>0</v>
      </c>
    </row>
    <row r="411" spans="1:17" ht="24.95" customHeight="1" x14ac:dyDescent="0.2">
      <c r="A411" s="50" t="str">
        <f t="shared" si="18"/>
        <v>1441|1440011|103|2024|46019498000135|4002|3138,15</v>
      </c>
      <c r="B411" s="50" t="str">
        <f t="shared" si="19"/>
        <v>1441|1440011|103|2024|5994</v>
      </c>
      <c r="C411" s="37">
        <v>1441</v>
      </c>
      <c r="D411" s="37">
        <v>1440011</v>
      </c>
      <c r="E411" s="37">
        <v>103</v>
      </c>
      <c r="F411" s="37">
        <v>2024</v>
      </c>
      <c r="G411" s="37">
        <v>46019498000135</v>
      </c>
      <c r="H411" s="38" t="s">
        <v>162</v>
      </c>
      <c r="I411" s="37">
        <v>4002</v>
      </c>
      <c r="J411" s="37" t="s">
        <v>285</v>
      </c>
      <c r="K411" s="37">
        <v>9</v>
      </c>
      <c r="L411" s="39">
        <v>45561</v>
      </c>
      <c r="M411" s="37">
        <v>5994</v>
      </c>
      <c r="N411" s="71">
        <f t="shared" si="20"/>
        <v>3138.15</v>
      </c>
      <c r="O411" s="40">
        <v>2987.52</v>
      </c>
      <c r="P411" s="40">
        <v>150.63</v>
      </c>
      <c r="Q411" s="34">
        <v>0</v>
      </c>
    </row>
    <row r="412" spans="1:17" ht="24.95" customHeight="1" x14ac:dyDescent="0.2">
      <c r="A412" s="50" t="str">
        <f t="shared" si="18"/>
        <v>1441|1440011|105|2024|42563692000126|4004|12,88</v>
      </c>
      <c r="B412" s="50" t="str">
        <f t="shared" si="19"/>
        <v>1441|1440011|105|2024|5803</v>
      </c>
      <c r="C412" s="37">
        <v>1441</v>
      </c>
      <c r="D412" s="37">
        <v>1440011</v>
      </c>
      <c r="E412" s="37">
        <v>105</v>
      </c>
      <c r="F412" s="37">
        <v>2024</v>
      </c>
      <c r="G412" s="37">
        <v>42563692000126</v>
      </c>
      <c r="H412" s="38" t="s">
        <v>163</v>
      </c>
      <c r="I412" s="37">
        <v>4004</v>
      </c>
      <c r="J412" s="37" t="s">
        <v>285</v>
      </c>
      <c r="K412" s="37">
        <v>9</v>
      </c>
      <c r="L412" s="39">
        <v>45553</v>
      </c>
      <c r="M412" s="37">
        <v>5803</v>
      </c>
      <c r="N412" s="71">
        <f t="shared" si="20"/>
        <v>12.88</v>
      </c>
      <c r="O412" s="40">
        <v>12.25</v>
      </c>
      <c r="P412" s="40">
        <v>0.63</v>
      </c>
      <c r="Q412" s="34">
        <v>0</v>
      </c>
    </row>
    <row r="413" spans="1:17" ht="24.95" customHeight="1" x14ac:dyDescent="0.2">
      <c r="A413" s="50" t="str">
        <f t="shared" si="18"/>
        <v>1441|1440011|106|2024|3354844000129|4002|128876,5</v>
      </c>
      <c r="B413" s="50" t="str">
        <f t="shared" si="19"/>
        <v>1441|1440011|106|2024|5939</v>
      </c>
      <c r="C413" s="37">
        <v>1441</v>
      </c>
      <c r="D413" s="37">
        <v>1440011</v>
      </c>
      <c r="E413" s="37">
        <v>106</v>
      </c>
      <c r="F413" s="37">
        <v>2024</v>
      </c>
      <c r="G413" s="37">
        <v>3354844000129</v>
      </c>
      <c r="H413" s="38" t="s">
        <v>164</v>
      </c>
      <c r="I413" s="37">
        <v>4002</v>
      </c>
      <c r="J413" s="37" t="s">
        <v>285</v>
      </c>
      <c r="K413" s="37">
        <v>9</v>
      </c>
      <c r="L413" s="39">
        <v>45559</v>
      </c>
      <c r="M413" s="37">
        <v>5939</v>
      </c>
      <c r="N413" s="71">
        <f t="shared" si="20"/>
        <v>128876.5</v>
      </c>
      <c r="O413" s="40">
        <v>122690.43</v>
      </c>
      <c r="P413" s="40">
        <v>6186.07</v>
      </c>
      <c r="Q413" s="34">
        <v>0</v>
      </c>
    </row>
    <row r="414" spans="1:17" ht="24.95" customHeight="1" x14ac:dyDescent="0.2">
      <c r="A414" s="50" t="str">
        <f t="shared" si="18"/>
        <v>1441|1440011|107|2024|7403266000124|4002|366576,49</v>
      </c>
      <c r="B414" s="50" t="str">
        <f t="shared" si="19"/>
        <v>1441|1440011|107|2024|5777</v>
      </c>
      <c r="C414" s="37">
        <v>1441</v>
      </c>
      <c r="D414" s="37">
        <v>1440011</v>
      </c>
      <c r="E414" s="37">
        <v>107</v>
      </c>
      <c r="F414" s="37">
        <v>2024</v>
      </c>
      <c r="G414" s="37">
        <v>7403266000124</v>
      </c>
      <c r="H414" s="38" t="s">
        <v>165</v>
      </c>
      <c r="I414" s="37">
        <v>4002</v>
      </c>
      <c r="J414" s="37" t="s">
        <v>285</v>
      </c>
      <c r="K414" s="37">
        <v>9</v>
      </c>
      <c r="L414" s="39">
        <v>45553</v>
      </c>
      <c r="M414" s="37">
        <v>5777</v>
      </c>
      <c r="N414" s="71">
        <f t="shared" si="20"/>
        <v>366576.49</v>
      </c>
      <c r="O414" s="40">
        <v>348980.83</v>
      </c>
      <c r="P414" s="40">
        <v>17595.66</v>
      </c>
      <c r="Q414" s="34">
        <v>0</v>
      </c>
    </row>
    <row r="415" spans="1:17" ht="24.95" customHeight="1" x14ac:dyDescent="0.2">
      <c r="A415" s="50" t="str">
        <f t="shared" si="18"/>
        <v>1441|1440011|108|2024|76535764000143|4005|997,25</v>
      </c>
      <c r="B415" s="50" t="str">
        <f t="shared" si="19"/>
        <v>1441|1440011|108|2024|5409</v>
      </c>
      <c r="C415" s="37">
        <v>1441</v>
      </c>
      <c r="D415" s="37">
        <v>1440011</v>
      </c>
      <c r="E415" s="37">
        <v>108</v>
      </c>
      <c r="F415" s="37">
        <v>2024</v>
      </c>
      <c r="G415" s="37">
        <v>76535764000143</v>
      </c>
      <c r="H415" s="38" t="s">
        <v>166</v>
      </c>
      <c r="I415" s="37">
        <v>4005</v>
      </c>
      <c r="J415" s="37" t="s">
        <v>285</v>
      </c>
      <c r="K415" s="37">
        <v>9</v>
      </c>
      <c r="L415" s="39">
        <v>45544</v>
      </c>
      <c r="M415" s="37">
        <v>5409</v>
      </c>
      <c r="N415" s="71">
        <f t="shared" si="20"/>
        <v>997.25</v>
      </c>
      <c r="O415" s="40">
        <v>949.38</v>
      </c>
      <c r="P415" s="40">
        <v>47.87</v>
      </c>
      <c r="Q415" s="34">
        <v>0</v>
      </c>
    </row>
    <row r="416" spans="1:17" ht="24.95" customHeight="1" x14ac:dyDescent="0.2">
      <c r="A416" s="50" t="str">
        <f t="shared" si="18"/>
        <v>1441|1440011|109|2024|16636540000104|4003|702,44</v>
      </c>
      <c r="B416" s="50" t="str">
        <f t="shared" si="19"/>
        <v>1441|1440011|109|2024|5907</v>
      </c>
      <c r="C416" s="37">
        <v>1441</v>
      </c>
      <c r="D416" s="37">
        <v>1440011</v>
      </c>
      <c r="E416" s="37">
        <v>109</v>
      </c>
      <c r="F416" s="37">
        <v>2024</v>
      </c>
      <c r="G416" s="37">
        <v>16636540000104</v>
      </c>
      <c r="H416" s="38" t="s">
        <v>168</v>
      </c>
      <c r="I416" s="37">
        <v>4003</v>
      </c>
      <c r="J416" s="37" t="s">
        <v>285</v>
      </c>
      <c r="K416" s="37">
        <v>9</v>
      </c>
      <c r="L416" s="39">
        <v>45558</v>
      </c>
      <c r="M416" s="37">
        <v>5907</v>
      </c>
      <c r="N416" s="71">
        <f t="shared" si="20"/>
        <v>702.44</v>
      </c>
      <c r="O416" s="40">
        <v>667.82</v>
      </c>
      <c r="P416" s="40">
        <v>34.619999999999997</v>
      </c>
      <c r="Q416" s="34">
        <v>0</v>
      </c>
    </row>
    <row r="417" spans="1:17" ht="24.95" customHeight="1" x14ac:dyDescent="0.2">
      <c r="A417" s="50" t="str">
        <f t="shared" si="18"/>
        <v>1441|1440011|110|2024|16636540000104|4003|8531,75</v>
      </c>
      <c r="B417" s="50" t="str">
        <f t="shared" si="19"/>
        <v>1441|1440011|110|2024|5905</v>
      </c>
      <c r="C417" s="37">
        <v>1441</v>
      </c>
      <c r="D417" s="37">
        <v>1440011</v>
      </c>
      <c r="E417" s="37">
        <v>110</v>
      </c>
      <c r="F417" s="37">
        <v>2024</v>
      </c>
      <c r="G417" s="37">
        <v>16636540000104</v>
      </c>
      <c r="H417" s="38" t="s">
        <v>168</v>
      </c>
      <c r="I417" s="37">
        <v>4003</v>
      </c>
      <c r="J417" s="37" t="s">
        <v>285</v>
      </c>
      <c r="K417" s="37">
        <v>9</v>
      </c>
      <c r="L417" s="39">
        <v>45558</v>
      </c>
      <c r="M417" s="37">
        <v>5905</v>
      </c>
      <c r="N417" s="71">
        <f t="shared" si="20"/>
        <v>8531.75</v>
      </c>
      <c r="O417" s="40">
        <v>8111.72</v>
      </c>
      <c r="P417" s="40">
        <v>420.03</v>
      </c>
      <c r="Q417" s="34">
        <v>0</v>
      </c>
    </row>
    <row r="418" spans="1:17" ht="24.95" customHeight="1" x14ac:dyDescent="0.2">
      <c r="A418" s="50" t="str">
        <f t="shared" si="18"/>
        <v>1441|1440011|111|2024|33683111000107|4002|111135,54</v>
      </c>
      <c r="B418" s="50" t="str">
        <f t="shared" si="19"/>
        <v>1441|1440011|111|2024|5549</v>
      </c>
      <c r="C418" s="37">
        <v>1441</v>
      </c>
      <c r="D418" s="37">
        <v>1440011</v>
      </c>
      <c r="E418" s="37">
        <v>111</v>
      </c>
      <c r="F418" s="37">
        <v>2024</v>
      </c>
      <c r="G418" s="37">
        <v>33683111000107</v>
      </c>
      <c r="H418" s="38" t="s">
        <v>169</v>
      </c>
      <c r="I418" s="37">
        <v>4002</v>
      </c>
      <c r="J418" s="37" t="s">
        <v>285</v>
      </c>
      <c r="K418" s="37">
        <v>9</v>
      </c>
      <c r="L418" s="39">
        <v>45546</v>
      </c>
      <c r="M418" s="37">
        <v>5549</v>
      </c>
      <c r="N418" s="71">
        <f t="shared" si="20"/>
        <v>111135.54</v>
      </c>
      <c r="O418" s="40">
        <v>105801.03</v>
      </c>
      <c r="P418" s="40">
        <v>5334.51</v>
      </c>
      <c r="Q418" s="34">
        <v>0</v>
      </c>
    </row>
    <row r="419" spans="1:17" ht="24.95" customHeight="1" x14ac:dyDescent="0.2">
      <c r="A419" s="50" t="str">
        <f t="shared" si="18"/>
        <v>1441|1440011|112|2024|30059674687|3611|2187</v>
      </c>
      <c r="B419" s="50" t="str">
        <f t="shared" si="19"/>
        <v>1441|1440011|112|2024|5618</v>
      </c>
      <c r="C419" s="37">
        <v>1441</v>
      </c>
      <c r="D419" s="37">
        <v>1440011</v>
      </c>
      <c r="E419" s="37">
        <v>112</v>
      </c>
      <c r="F419" s="37">
        <v>2024</v>
      </c>
      <c r="G419" s="37">
        <v>30059674687</v>
      </c>
      <c r="H419" s="38" t="s">
        <v>170</v>
      </c>
      <c r="I419" s="37">
        <v>3611</v>
      </c>
      <c r="J419" s="37" t="s">
        <v>421</v>
      </c>
      <c r="K419" s="37">
        <v>9</v>
      </c>
      <c r="L419" s="39">
        <v>45547</v>
      </c>
      <c r="M419" s="37">
        <v>5618</v>
      </c>
      <c r="N419" s="71">
        <f t="shared" si="20"/>
        <v>2187</v>
      </c>
      <c r="O419" s="40">
        <v>2187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1441|1440011|113|2024|15794466634|3611|3906,04</v>
      </c>
      <c r="B420" s="50" t="str">
        <f t="shared" si="19"/>
        <v>1441|1440011|113|2024|5425</v>
      </c>
      <c r="C420" s="37">
        <v>1441</v>
      </c>
      <c r="D420" s="37">
        <v>1440011</v>
      </c>
      <c r="E420" s="37">
        <v>113</v>
      </c>
      <c r="F420" s="37">
        <v>2024</v>
      </c>
      <c r="G420" s="37">
        <v>15794466634</v>
      </c>
      <c r="H420" s="38" t="s">
        <v>171</v>
      </c>
      <c r="I420" s="37">
        <v>3611</v>
      </c>
      <c r="J420" s="37" t="s">
        <v>421</v>
      </c>
      <c r="K420" s="37">
        <v>9</v>
      </c>
      <c r="L420" s="39">
        <v>45544</v>
      </c>
      <c r="M420" s="37">
        <v>5425</v>
      </c>
      <c r="N420" s="71">
        <f t="shared" si="20"/>
        <v>3906.04</v>
      </c>
      <c r="O420" s="40">
        <v>3786.3</v>
      </c>
      <c r="P420" s="40">
        <v>119.74</v>
      </c>
      <c r="Q420" s="34">
        <v>0</v>
      </c>
    </row>
    <row r="421" spans="1:17" ht="24.95" customHeight="1" x14ac:dyDescent="0.2">
      <c r="A421" s="50" t="str">
        <f t="shared" si="18"/>
        <v>1441|1440011|114|2024|2896116605|3611|3906,03</v>
      </c>
      <c r="B421" s="50" t="str">
        <f t="shared" si="19"/>
        <v>1441|1440011|114|2024|5431</v>
      </c>
      <c r="C421" s="37">
        <v>1441</v>
      </c>
      <c r="D421" s="37">
        <v>1440011</v>
      </c>
      <c r="E421" s="37">
        <v>114</v>
      </c>
      <c r="F421" s="37">
        <v>2024</v>
      </c>
      <c r="G421" s="37">
        <v>2896116605</v>
      </c>
      <c r="H421" s="38" t="s">
        <v>172</v>
      </c>
      <c r="I421" s="37">
        <v>3611</v>
      </c>
      <c r="J421" s="37" t="s">
        <v>421</v>
      </c>
      <c r="K421" s="37">
        <v>9</v>
      </c>
      <c r="L421" s="39">
        <v>45544</v>
      </c>
      <c r="M421" s="37">
        <v>5431</v>
      </c>
      <c r="N421" s="71">
        <f t="shared" si="20"/>
        <v>3906.0299999999997</v>
      </c>
      <c r="O421" s="40">
        <v>3786.29</v>
      </c>
      <c r="P421" s="40">
        <v>119.74</v>
      </c>
      <c r="Q421" s="34">
        <v>0</v>
      </c>
    </row>
    <row r="422" spans="1:17" ht="24.95" customHeight="1" x14ac:dyDescent="0.2">
      <c r="A422" s="50" t="str">
        <f t="shared" si="18"/>
        <v>1441|1440011|115|2024|2274463131|3611|8360,53</v>
      </c>
      <c r="B422" s="50" t="str">
        <f t="shared" si="19"/>
        <v>1441|1440011|115|2024|5616</v>
      </c>
      <c r="C422" s="37">
        <v>1441</v>
      </c>
      <c r="D422" s="37">
        <v>1440011</v>
      </c>
      <c r="E422" s="37">
        <v>115</v>
      </c>
      <c r="F422" s="37">
        <v>2024</v>
      </c>
      <c r="G422" s="37">
        <v>2274463131</v>
      </c>
      <c r="H422" s="38" t="s">
        <v>173</v>
      </c>
      <c r="I422" s="37">
        <v>3611</v>
      </c>
      <c r="J422" s="37" t="s">
        <v>421</v>
      </c>
      <c r="K422" s="37">
        <v>9</v>
      </c>
      <c r="L422" s="39">
        <v>45547</v>
      </c>
      <c r="M422" s="37">
        <v>5616</v>
      </c>
      <c r="N422" s="71">
        <f t="shared" si="20"/>
        <v>8360.5300000000007</v>
      </c>
      <c r="O422" s="40">
        <v>7112.71</v>
      </c>
      <c r="P422" s="40">
        <v>1247.82</v>
      </c>
      <c r="Q422" s="34">
        <v>0</v>
      </c>
    </row>
    <row r="423" spans="1:17" ht="24.95" customHeight="1" x14ac:dyDescent="0.2">
      <c r="A423" s="50" t="str">
        <f t="shared" si="18"/>
        <v>1441|1440011|116|2024|71077325000110|3920|28000</v>
      </c>
      <c r="B423" s="50" t="str">
        <f t="shared" si="19"/>
        <v>1441|1440011|116|2024|5523</v>
      </c>
      <c r="C423" s="37">
        <v>1441</v>
      </c>
      <c r="D423" s="37">
        <v>1440011</v>
      </c>
      <c r="E423" s="37">
        <v>116</v>
      </c>
      <c r="F423" s="37">
        <v>2024</v>
      </c>
      <c r="G423" s="37">
        <v>71077325000110</v>
      </c>
      <c r="H423" s="38" t="s">
        <v>174</v>
      </c>
      <c r="I423" s="37">
        <v>3920</v>
      </c>
      <c r="J423" s="37" t="s">
        <v>289</v>
      </c>
      <c r="K423" s="37">
        <v>9</v>
      </c>
      <c r="L423" s="39">
        <v>45545</v>
      </c>
      <c r="M423" s="37">
        <v>5523</v>
      </c>
      <c r="N423" s="71">
        <f t="shared" si="20"/>
        <v>28000</v>
      </c>
      <c r="O423" s="40">
        <v>26656</v>
      </c>
      <c r="P423" s="40">
        <v>1344</v>
      </c>
      <c r="Q423" s="34">
        <v>0</v>
      </c>
    </row>
    <row r="424" spans="1:17" ht="24.95" customHeight="1" x14ac:dyDescent="0.2">
      <c r="A424" s="50" t="str">
        <f t="shared" si="18"/>
        <v>1441|1440011|117|2024|21154554000113|3920|16588,03</v>
      </c>
      <c r="B424" s="50" t="str">
        <f t="shared" si="19"/>
        <v>1441|1440011|117|2024|331</v>
      </c>
      <c r="C424" s="37">
        <v>1441</v>
      </c>
      <c r="D424" s="37">
        <v>1440011</v>
      </c>
      <c r="E424" s="37">
        <v>117</v>
      </c>
      <c r="F424" s="37">
        <v>2024</v>
      </c>
      <c r="G424" s="37">
        <v>21154554000113</v>
      </c>
      <c r="H424" s="38" t="s">
        <v>181</v>
      </c>
      <c r="I424" s="37">
        <v>3920</v>
      </c>
      <c r="J424" s="37" t="s">
        <v>289</v>
      </c>
      <c r="K424" s="37">
        <v>9</v>
      </c>
      <c r="L424" s="39">
        <v>45537</v>
      </c>
      <c r="M424" s="37">
        <v>331</v>
      </c>
      <c r="N424" s="71">
        <f t="shared" si="20"/>
        <v>16588.03</v>
      </c>
      <c r="O424" s="40">
        <v>16588.03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1441|1440011|118|2024|2589209630|3611|3205,7</v>
      </c>
      <c r="B425" s="50" t="str">
        <f t="shared" si="19"/>
        <v>1441|1440011|118|2024|5596</v>
      </c>
      <c r="C425" s="37">
        <v>1441</v>
      </c>
      <c r="D425" s="37">
        <v>1440011</v>
      </c>
      <c r="E425" s="37">
        <v>118</v>
      </c>
      <c r="F425" s="37">
        <v>2024</v>
      </c>
      <c r="G425" s="37">
        <v>2589209630</v>
      </c>
      <c r="H425" s="38" t="s">
        <v>175</v>
      </c>
      <c r="I425" s="37">
        <v>3611</v>
      </c>
      <c r="J425" s="37" t="s">
        <v>421</v>
      </c>
      <c r="K425" s="37">
        <v>9</v>
      </c>
      <c r="L425" s="39">
        <v>45547</v>
      </c>
      <c r="M425" s="37">
        <v>5596</v>
      </c>
      <c r="N425" s="71">
        <f t="shared" si="20"/>
        <v>3205.7</v>
      </c>
      <c r="O425" s="40">
        <v>3177.08</v>
      </c>
      <c r="P425" s="40">
        <v>28.62</v>
      </c>
      <c r="Q425" s="34">
        <v>0</v>
      </c>
    </row>
    <row r="426" spans="1:17" ht="24.95" customHeight="1" x14ac:dyDescent="0.2">
      <c r="A426" s="50" t="str">
        <f t="shared" si="18"/>
        <v>1441|1440011|119|2024|11040267670|3611|2089,93</v>
      </c>
      <c r="B426" s="50" t="str">
        <f t="shared" si="19"/>
        <v>1441|1440011|119|2024|5496</v>
      </c>
      <c r="C426" s="37">
        <v>1441</v>
      </c>
      <c r="D426" s="37">
        <v>1440011</v>
      </c>
      <c r="E426" s="37">
        <v>119</v>
      </c>
      <c r="F426" s="37">
        <v>2024</v>
      </c>
      <c r="G426" s="37">
        <v>11040267670</v>
      </c>
      <c r="H426" s="38" t="s">
        <v>176</v>
      </c>
      <c r="I426" s="37">
        <v>3611</v>
      </c>
      <c r="J426" s="37" t="s">
        <v>421</v>
      </c>
      <c r="K426" s="37">
        <v>9</v>
      </c>
      <c r="L426" s="39">
        <v>45545</v>
      </c>
      <c r="M426" s="37">
        <v>5496</v>
      </c>
      <c r="N426" s="71">
        <f t="shared" si="20"/>
        <v>2089.9299999999998</v>
      </c>
      <c r="O426" s="40">
        <v>2089.9299999999998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1441|1440011|120|2024|60002603853|3611|1983,75</v>
      </c>
      <c r="B427" s="50" t="str">
        <f t="shared" si="19"/>
        <v>1441|1440011|120|2024|5610</v>
      </c>
      <c r="C427" s="37">
        <v>1441</v>
      </c>
      <c r="D427" s="37">
        <v>1440011</v>
      </c>
      <c r="E427" s="37">
        <v>120</v>
      </c>
      <c r="F427" s="37">
        <v>2024</v>
      </c>
      <c r="G427" s="37">
        <v>60002603853</v>
      </c>
      <c r="H427" s="38" t="s">
        <v>177</v>
      </c>
      <c r="I427" s="37">
        <v>3611</v>
      </c>
      <c r="J427" s="37" t="s">
        <v>421</v>
      </c>
      <c r="K427" s="37">
        <v>9</v>
      </c>
      <c r="L427" s="39">
        <v>45547</v>
      </c>
      <c r="M427" s="37">
        <v>5610</v>
      </c>
      <c r="N427" s="71">
        <f t="shared" si="20"/>
        <v>1983.75</v>
      </c>
      <c r="O427" s="40">
        <v>1983.75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1441|1440011|121|2024|48447510697|3611|6700</v>
      </c>
      <c r="B428" s="50" t="str">
        <f t="shared" si="19"/>
        <v>1441|1440011|121|2024|5430</v>
      </c>
      <c r="C428" s="37">
        <v>1441</v>
      </c>
      <c r="D428" s="37">
        <v>1440011</v>
      </c>
      <c r="E428" s="37">
        <v>121</v>
      </c>
      <c r="F428" s="37">
        <v>2024</v>
      </c>
      <c r="G428" s="37">
        <v>48447510697</v>
      </c>
      <c r="H428" s="38" t="s">
        <v>178</v>
      </c>
      <c r="I428" s="37">
        <v>3611</v>
      </c>
      <c r="J428" s="37" t="s">
        <v>421</v>
      </c>
      <c r="K428" s="37">
        <v>9</v>
      </c>
      <c r="L428" s="39">
        <v>45544</v>
      </c>
      <c r="M428" s="37">
        <v>5430</v>
      </c>
      <c r="N428" s="71">
        <f t="shared" si="20"/>
        <v>6700</v>
      </c>
      <c r="O428" s="40">
        <v>5908.82</v>
      </c>
      <c r="P428" s="40">
        <v>791.18</v>
      </c>
      <c r="Q428" s="34">
        <v>0</v>
      </c>
    </row>
    <row r="429" spans="1:17" ht="24.95" customHeight="1" x14ac:dyDescent="0.2">
      <c r="A429" s="50" t="str">
        <f t="shared" si="18"/>
        <v>1441|1440011|123|2024|6355953620|3611|3833,31</v>
      </c>
      <c r="B429" s="50" t="str">
        <f t="shared" si="19"/>
        <v>1441|1440011|123|2024|5609</v>
      </c>
      <c r="C429" s="37">
        <v>1441</v>
      </c>
      <c r="D429" s="37">
        <v>1440011</v>
      </c>
      <c r="E429" s="37">
        <v>123</v>
      </c>
      <c r="F429" s="37">
        <v>2024</v>
      </c>
      <c r="G429" s="37">
        <v>6355953620</v>
      </c>
      <c r="H429" s="38" t="s">
        <v>179</v>
      </c>
      <c r="I429" s="37">
        <v>3611</v>
      </c>
      <c r="J429" s="37" t="s">
        <v>421</v>
      </c>
      <c r="K429" s="37">
        <v>9</v>
      </c>
      <c r="L429" s="39">
        <v>45547</v>
      </c>
      <c r="M429" s="37">
        <v>5609</v>
      </c>
      <c r="N429" s="71">
        <f t="shared" si="20"/>
        <v>3833.31</v>
      </c>
      <c r="O429" s="40">
        <v>3724.48</v>
      </c>
      <c r="P429" s="40">
        <v>108.83</v>
      </c>
      <c r="Q429" s="34">
        <v>0</v>
      </c>
    </row>
    <row r="430" spans="1:17" ht="24.95" customHeight="1" x14ac:dyDescent="0.2">
      <c r="A430" s="50" t="str">
        <f t="shared" si="18"/>
        <v>1441|1440011|124|2024|82655251768|3611|4380,98</v>
      </c>
      <c r="B430" s="50" t="str">
        <f t="shared" si="19"/>
        <v>1441|1440011|124|2024|5504</v>
      </c>
      <c r="C430" s="37">
        <v>1441</v>
      </c>
      <c r="D430" s="37">
        <v>1440011</v>
      </c>
      <c r="E430" s="37">
        <v>124</v>
      </c>
      <c r="F430" s="37">
        <v>2024</v>
      </c>
      <c r="G430" s="37">
        <v>82655251768</v>
      </c>
      <c r="H430" s="38" t="s">
        <v>180</v>
      </c>
      <c r="I430" s="37">
        <v>3611</v>
      </c>
      <c r="J430" s="37" t="s">
        <v>421</v>
      </c>
      <c r="K430" s="37">
        <v>9</v>
      </c>
      <c r="L430" s="39">
        <v>45545</v>
      </c>
      <c r="M430" s="37">
        <v>5504</v>
      </c>
      <c r="N430" s="71">
        <f t="shared" si="20"/>
        <v>4380.9799999999996</v>
      </c>
      <c r="O430" s="40">
        <v>4185.1099999999997</v>
      </c>
      <c r="P430" s="40">
        <v>195.87</v>
      </c>
      <c r="Q430" s="34">
        <v>0</v>
      </c>
    </row>
    <row r="431" spans="1:17" ht="24.95" customHeight="1" x14ac:dyDescent="0.2">
      <c r="A431" s="50" t="str">
        <f t="shared" si="18"/>
        <v>1441|1440011|126|2024|21154554000113|3920|48269,2</v>
      </c>
      <c r="B431" s="50" t="str">
        <f t="shared" si="19"/>
        <v>1441|1440011|126|2024|340</v>
      </c>
      <c r="C431" s="37">
        <v>1441</v>
      </c>
      <c r="D431" s="37">
        <v>1440011</v>
      </c>
      <c r="E431" s="37">
        <v>126</v>
      </c>
      <c r="F431" s="37">
        <v>2024</v>
      </c>
      <c r="G431" s="37">
        <v>21154554000113</v>
      </c>
      <c r="H431" s="38" t="s">
        <v>181</v>
      </c>
      <c r="I431" s="37">
        <v>3920</v>
      </c>
      <c r="J431" s="37" t="s">
        <v>289</v>
      </c>
      <c r="K431" s="37">
        <v>9</v>
      </c>
      <c r="L431" s="39">
        <v>45547</v>
      </c>
      <c r="M431" s="37">
        <v>340</v>
      </c>
      <c r="N431" s="71">
        <f t="shared" si="20"/>
        <v>48269.2</v>
      </c>
      <c r="O431" s="40">
        <v>48269.2</v>
      </c>
      <c r="P431" s="40">
        <v>0</v>
      </c>
      <c r="Q431" s="34">
        <v>0</v>
      </c>
    </row>
    <row r="432" spans="1:17" ht="24.95" customHeight="1" x14ac:dyDescent="0.2">
      <c r="A432" s="50" t="str">
        <f t="shared" si="18"/>
        <v>1441|1440011|128|2024|91352053691|3611|4786,64</v>
      </c>
      <c r="B432" s="50" t="str">
        <f t="shared" si="19"/>
        <v>1441|1440011|128|2024|5497</v>
      </c>
      <c r="C432" s="37">
        <v>1441</v>
      </c>
      <c r="D432" s="37">
        <v>1440011</v>
      </c>
      <c r="E432" s="37">
        <v>128</v>
      </c>
      <c r="F432" s="37">
        <v>2024</v>
      </c>
      <c r="G432" s="37">
        <v>91352053691</v>
      </c>
      <c r="H432" s="38" t="s">
        <v>182</v>
      </c>
      <c r="I432" s="37">
        <v>3611</v>
      </c>
      <c r="J432" s="37" t="s">
        <v>421</v>
      </c>
      <c r="K432" s="37">
        <v>9</v>
      </c>
      <c r="L432" s="39">
        <v>45545</v>
      </c>
      <c r="M432" s="37">
        <v>5497</v>
      </c>
      <c r="N432" s="71">
        <f t="shared" si="20"/>
        <v>4786.6400000000003</v>
      </c>
      <c r="O432" s="40">
        <v>4499.5</v>
      </c>
      <c r="P432" s="40">
        <v>287.14</v>
      </c>
      <c r="Q432" s="34">
        <v>0</v>
      </c>
    </row>
    <row r="433" spans="1:17" ht="24.95" customHeight="1" x14ac:dyDescent="0.2">
      <c r="A433" s="50" t="str">
        <f t="shared" si="18"/>
        <v>1441|1440011|129|2024|3063355000118|3920|57581,61</v>
      </c>
      <c r="B433" s="50" t="str">
        <f t="shared" si="19"/>
        <v>1441|1440011|129|2024|5577</v>
      </c>
      <c r="C433" s="37">
        <v>1441</v>
      </c>
      <c r="D433" s="37">
        <v>1440011</v>
      </c>
      <c r="E433" s="37">
        <v>129</v>
      </c>
      <c r="F433" s="37">
        <v>2024</v>
      </c>
      <c r="G433" s="37">
        <v>3063355000118</v>
      </c>
      <c r="H433" s="38" t="s">
        <v>183</v>
      </c>
      <c r="I433" s="37">
        <v>3920</v>
      </c>
      <c r="J433" s="37" t="s">
        <v>289</v>
      </c>
      <c r="K433" s="37">
        <v>9</v>
      </c>
      <c r="L433" s="39">
        <v>45547</v>
      </c>
      <c r="M433" s="37">
        <v>5577</v>
      </c>
      <c r="N433" s="71">
        <f t="shared" si="20"/>
        <v>57581.61</v>
      </c>
      <c r="O433" s="40">
        <v>54817.69</v>
      </c>
      <c r="P433" s="40">
        <v>2763.92</v>
      </c>
      <c r="Q433" s="34">
        <v>0</v>
      </c>
    </row>
    <row r="434" spans="1:17" ht="24.95" customHeight="1" x14ac:dyDescent="0.2">
      <c r="A434" s="50" t="str">
        <f t="shared" si="18"/>
        <v>1441|1440011|130|2024|69750416104|3611|1243,86</v>
      </c>
      <c r="B434" s="50" t="str">
        <f t="shared" si="19"/>
        <v>1441|1440011|130|2024|5492</v>
      </c>
      <c r="C434" s="37">
        <v>1441</v>
      </c>
      <c r="D434" s="37">
        <v>1440011</v>
      </c>
      <c r="E434" s="37">
        <v>130</v>
      </c>
      <c r="F434" s="37">
        <v>2024</v>
      </c>
      <c r="G434" s="37">
        <v>69750416104</v>
      </c>
      <c r="H434" s="38" t="s">
        <v>184</v>
      </c>
      <c r="I434" s="37">
        <v>3611</v>
      </c>
      <c r="J434" s="37" t="s">
        <v>421</v>
      </c>
      <c r="K434" s="37">
        <v>9</v>
      </c>
      <c r="L434" s="39">
        <v>45545</v>
      </c>
      <c r="M434" s="37">
        <v>5492</v>
      </c>
      <c r="N434" s="71">
        <f t="shared" si="20"/>
        <v>1243.8599999999999</v>
      </c>
      <c r="O434" s="40">
        <v>1243.8599999999999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1441|1440011|131|2024|26791960663|3611|4700</v>
      </c>
      <c r="B435" s="50" t="str">
        <f t="shared" si="19"/>
        <v>1441|1440011|131|2024|5599</v>
      </c>
      <c r="C435" s="37">
        <v>1441</v>
      </c>
      <c r="D435" s="37">
        <v>1440011</v>
      </c>
      <c r="E435" s="37">
        <v>131</v>
      </c>
      <c r="F435" s="37">
        <v>2024</v>
      </c>
      <c r="G435" s="37">
        <v>26791960663</v>
      </c>
      <c r="H435" s="38" t="s">
        <v>185</v>
      </c>
      <c r="I435" s="37">
        <v>3611</v>
      </c>
      <c r="J435" s="37" t="s">
        <v>421</v>
      </c>
      <c r="K435" s="37">
        <v>9</v>
      </c>
      <c r="L435" s="39">
        <v>45547</v>
      </c>
      <c r="M435" s="37">
        <v>5599</v>
      </c>
      <c r="N435" s="71">
        <f t="shared" si="20"/>
        <v>4700</v>
      </c>
      <c r="O435" s="40">
        <v>4432.3500000000004</v>
      </c>
      <c r="P435" s="40">
        <v>267.64999999999998</v>
      </c>
      <c r="Q435" s="34">
        <v>0</v>
      </c>
    </row>
    <row r="436" spans="1:17" ht="24.95" customHeight="1" x14ac:dyDescent="0.2">
      <c r="A436" s="50" t="str">
        <f t="shared" si="18"/>
        <v>1441|1440011|133|2024|3941401840|3611|1567,12</v>
      </c>
      <c r="B436" s="50" t="str">
        <f t="shared" si="19"/>
        <v>1441|1440011|133|2024|5514</v>
      </c>
      <c r="C436" s="37">
        <v>1441</v>
      </c>
      <c r="D436" s="37">
        <v>1440011</v>
      </c>
      <c r="E436" s="37">
        <v>133</v>
      </c>
      <c r="F436" s="37">
        <v>2024</v>
      </c>
      <c r="G436" s="37">
        <v>3941401840</v>
      </c>
      <c r="H436" s="38" t="s">
        <v>186</v>
      </c>
      <c r="I436" s="37">
        <v>3611</v>
      </c>
      <c r="J436" s="37" t="s">
        <v>421</v>
      </c>
      <c r="K436" s="37">
        <v>9</v>
      </c>
      <c r="L436" s="39">
        <v>45545</v>
      </c>
      <c r="M436" s="37">
        <v>5514</v>
      </c>
      <c r="N436" s="71">
        <f t="shared" si="20"/>
        <v>1567.12</v>
      </c>
      <c r="O436" s="40">
        <v>1567.12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1441|1440011|134|2024|96593172804|3611|1567,12</v>
      </c>
      <c r="B437" s="50" t="str">
        <f t="shared" si="19"/>
        <v>1441|1440011|134|2024|5519</v>
      </c>
      <c r="C437" s="37">
        <v>1441</v>
      </c>
      <c r="D437" s="37">
        <v>1440011</v>
      </c>
      <c r="E437" s="37">
        <v>134</v>
      </c>
      <c r="F437" s="37">
        <v>2024</v>
      </c>
      <c r="G437" s="37">
        <v>96593172804</v>
      </c>
      <c r="H437" s="38" t="s">
        <v>187</v>
      </c>
      <c r="I437" s="37">
        <v>3611</v>
      </c>
      <c r="J437" s="37" t="s">
        <v>421</v>
      </c>
      <c r="K437" s="37">
        <v>9</v>
      </c>
      <c r="L437" s="39">
        <v>45545</v>
      </c>
      <c r="M437" s="37">
        <v>5519</v>
      </c>
      <c r="N437" s="71">
        <f t="shared" si="20"/>
        <v>1567.12</v>
      </c>
      <c r="O437" s="40">
        <v>1567.12</v>
      </c>
      <c r="P437" s="40">
        <v>0</v>
      </c>
      <c r="Q437" s="34">
        <v>0</v>
      </c>
    </row>
    <row r="438" spans="1:17" ht="24.95" customHeight="1" x14ac:dyDescent="0.2">
      <c r="A438" s="50" t="str">
        <f t="shared" si="18"/>
        <v>1441|1440011|135|2024|5985417646|3611|2455,22</v>
      </c>
      <c r="B438" s="50" t="str">
        <f t="shared" si="19"/>
        <v>1441|1440011|135|2024|5434</v>
      </c>
      <c r="C438" s="37">
        <v>1441</v>
      </c>
      <c r="D438" s="37">
        <v>1440011</v>
      </c>
      <c r="E438" s="37">
        <v>135</v>
      </c>
      <c r="F438" s="37">
        <v>2024</v>
      </c>
      <c r="G438" s="37">
        <v>5985417646</v>
      </c>
      <c r="H438" s="38" t="s">
        <v>188</v>
      </c>
      <c r="I438" s="37">
        <v>3611</v>
      </c>
      <c r="J438" s="37" t="s">
        <v>421</v>
      </c>
      <c r="K438" s="37">
        <v>9</v>
      </c>
      <c r="L438" s="39">
        <v>45544</v>
      </c>
      <c r="M438" s="37">
        <v>5434</v>
      </c>
      <c r="N438" s="71">
        <f t="shared" si="20"/>
        <v>2455.2199999999998</v>
      </c>
      <c r="O438" s="40">
        <v>2455.2199999999998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1441|1440011|136|2024|20808044000150|3920|14984,27</v>
      </c>
      <c r="B439" s="50" t="str">
        <f t="shared" si="19"/>
        <v>1441|1440011|136|2024|5620</v>
      </c>
      <c r="C439" s="37">
        <v>1441</v>
      </c>
      <c r="D439" s="37">
        <v>1440011</v>
      </c>
      <c r="E439" s="37">
        <v>136</v>
      </c>
      <c r="F439" s="37">
        <v>2024</v>
      </c>
      <c r="G439" s="37">
        <v>20808044000150</v>
      </c>
      <c r="H439" s="38" t="s">
        <v>189</v>
      </c>
      <c r="I439" s="37">
        <v>3920</v>
      </c>
      <c r="J439" s="37" t="s">
        <v>289</v>
      </c>
      <c r="K439" s="37">
        <v>9</v>
      </c>
      <c r="L439" s="39">
        <v>45547</v>
      </c>
      <c r="M439" s="37">
        <v>5620</v>
      </c>
      <c r="N439" s="71">
        <f t="shared" si="20"/>
        <v>14984.27</v>
      </c>
      <c r="O439" s="40">
        <v>11914.92</v>
      </c>
      <c r="P439" s="40">
        <v>3069.35</v>
      </c>
      <c r="Q439" s="34">
        <v>0</v>
      </c>
    </row>
    <row r="440" spans="1:17" ht="24.95" customHeight="1" x14ac:dyDescent="0.2">
      <c r="A440" s="50" t="str">
        <f t="shared" si="18"/>
        <v>1441|1440011|137|2024|73060178615|3611|3561,57</v>
      </c>
      <c r="B440" s="50" t="str">
        <f t="shared" si="19"/>
        <v>1441|1440011|137|2024|5534</v>
      </c>
      <c r="C440" s="37">
        <v>1441</v>
      </c>
      <c r="D440" s="37">
        <v>1440011</v>
      </c>
      <c r="E440" s="37">
        <v>137</v>
      </c>
      <c r="F440" s="37">
        <v>2024</v>
      </c>
      <c r="G440" s="37">
        <v>73060178615</v>
      </c>
      <c r="H440" s="38" t="s">
        <v>190</v>
      </c>
      <c r="I440" s="37">
        <v>3611</v>
      </c>
      <c r="J440" s="37" t="s">
        <v>421</v>
      </c>
      <c r="K440" s="37">
        <v>9</v>
      </c>
      <c r="L440" s="39">
        <v>45545</v>
      </c>
      <c r="M440" s="37">
        <v>5534</v>
      </c>
      <c r="N440" s="71">
        <f t="shared" si="20"/>
        <v>3561.57</v>
      </c>
      <c r="O440" s="40">
        <v>3493.5</v>
      </c>
      <c r="P440" s="40">
        <v>68.069999999999993</v>
      </c>
      <c r="Q440" s="34">
        <v>0</v>
      </c>
    </row>
    <row r="441" spans="1:17" ht="24.95" customHeight="1" x14ac:dyDescent="0.2">
      <c r="A441" s="50" t="str">
        <f t="shared" si="18"/>
        <v>1441|1440011|138|2024|83507191687|3611|3633,97</v>
      </c>
      <c r="B441" s="50" t="str">
        <f t="shared" si="19"/>
        <v>1441|1440011|138|2024|5526</v>
      </c>
      <c r="C441" s="37">
        <v>1441</v>
      </c>
      <c r="D441" s="37">
        <v>1440011</v>
      </c>
      <c r="E441" s="37">
        <v>138</v>
      </c>
      <c r="F441" s="37">
        <v>2024</v>
      </c>
      <c r="G441" s="37">
        <v>83507191687</v>
      </c>
      <c r="H441" s="38" t="s">
        <v>191</v>
      </c>
      <c r="I441" s="37">
        <v>3611</v>
      </c>
      <c r="J441" s="37" t="s">
        <v>421</v>
      </c>
      <c r="K441" s="37">
        <v>9</v>
      </c>
      <c r="L441" s="39">
        <v>45545</v>
      </c>
      <c r="M441" s="37">
        <v>5526</v>
      </c>
      <c r="N441" s="71">
        <f t="shared" si="20"/>
        <v>3633.97</v>
      </c>
      <c r="O441" s="40">
        <v>3555.04</v>
      </c>
      <c r="P441" s="40">
        <v>78.930000000000007</v>
      </c>
      <c r="Q441" s="34">
        <v>0</v>
      </c>
    </row>
    <row r="442" spans="1:17" ht="24.95" customHeight="1" x14ac:dyDescent="0.2">
      <c r="A442" s="50" t="str">
        <f t="shared" si="18"/>
        <v>1441|1440011|139|2024|83228365620|3611|3633,97</v>
      </c>
      <c r="B442" s="50" t="str">
        <f t="shared" si="19"/>
        <v>1441|1440011|139|2024|5525</v>
      </c>
      <c r="C442" s="37">
        <v>1441</v>
      </c>
      <c r="D442" s="37">
        <v>1440011</v>
      </c>
      <c r="E442" s="37">
        <v>139</v>
      </c>
      <c r="F442" s="37">
        <v>2024</v>
      </c>
      <c r="G442" s="37">
        <v>83228365620</v>
      </c>
      <c r="H442" s="38" t="s">
        <v>192</v>
      </c>
      <c r="I442" s="37">
        <v>3611</v>
      </c>
      <c r="J442" s="37" t="s">
        <v>421</v>
      </c>
      <c r="K442" s="37">
        <v>9</v>
      </c>
      <c r="L442" s="39">
        <v>45545</v>
      </c>
      <c r="M442" s="37">
        <v>5525</v>
      </c>
      <c r="N442" s="71">
        <f t="shared" si="20"/>
        <v>3633.97</v>
      </c>
      <c r="O442" s="40">
        <v>3555.04</v>
      </c>
      <c r="P442" s="40">
        <v>78.930000000000007</v>
      </c>
      <c r="Q442" s="34">
        <v>0</v>
      </c>
    </row>
    <row r="443" spans="1:17" ht="24.95" customHeight="1" x14ac:dyDescent="0.2">
      <c r="A443" s="50" t="str">
        <f t="shared" si="18"/>
        <v>1441|1440011|140|2024|11713521660|3611|2718,97</v>
      </c>
      <c r="B443" s="50" t="str">
        <f t="shared" si="19"/>
        <v>1441|1440011|140|2024|5436</v>
      </c>
      <c r="C443" s="37">
        <v>1441</v>
      </c>
      <c r="D443" s="37">
        <v>1440011</v>
      </c>
      <c r="E443" s="37">
        <v>140</v>
      </c>
      <c r="F443" s="37">
        <v>2024</v>
      </c>
      <c r="G443" s="37">
        <v>11713521660</v>
      </c>
      <c r="H443" s="38" t="s">
        <v>193</v>
      </c>
      <c r="I443" s="37">
        <v>3611</v>
      </c>
      <c r="J443" s="37" t="s">
        <v>421</v>
      </c>
      <c r="K443" s="37">
        <v>9</v>
      </c>
      <c r="L443" s="39">
        <v>45544</v>
      </c>
      <c r="M443" s="37">
        <v>5436</v>
      </c>
      <c r="N443" s="71">
        <f t="shared" si="20"/>
        <v>2718.97</v>
      </c>
      <c r="O443" s="40">
        <v>2718.97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1441|1440011|142|2024|98321560687|3611|3300</v>
      </c>
      <c r="B444" s="50" t="str">
        <f t="shared" si="19"/>
        <v>1441|1440011|142|2024|5437</v>
      </c>
      <c r="C444" s="37">
        <v>1441</v>
      </c>
      <c r="D444" s="37">
        <v>1440011</v>
      </c>
      <c r="E444" s="37">
        <v>142</v>
      </c>
      <c r="F444" s="37">
        <v>2024</v>
      </c>
      <c r="G444" s="37">
        <v>98321560687</v>
      </c>
      <c r="H444" s="38" t="s">
        <v>194</v>
      </c>
      <c r="I444" s="37">
        <v>3611</v>
      </c>
      <c r="J444" s="37" t="s">
        <v>421</v>
      </c>
      <c r="K444" s="37">
        <v>9</v>
      </c>
      <c r="L444" s="39">
        <v>45544</v>
      </c>
      <c r="M444" s="37">
        <v>5437</v>
      </c>
      <c r="N444" s="71">
        <f t="shared" si="20"/>
        <v>3300</v>
      </c>
      <c r="O444" s="40">
        <v>3264.3</v>
      </c>
      <c r="P444" s="40">
        <v>35.700000000000003</v>
      </c>
      <c r="Q444" s="34">
        <v>0</v>
      </c>
    </row>
    <row r="445" spans="1:17" ht="24.95" customHeight="1" x14ac:dyDescent="0.2">
      <c r="A445" s="50" t="str">
        <f t="shared" si="18"/>
        <v>1441|1440011|143|2024|1980768000131|3920|8859,34</v>
      </c>
      <c r="B445" s="50" t="str">
        <f t="shared" si="19"/>
        <v>1441|1440011|143|2024|5615</v>
      </c>
      <c r="C445" s="37">
        <v>1441</v>
      </c>
      <c r="D445" s="37">
        <v>1440011</v>
      </c>
      <c r="E445" s="37">
        <v>143</v>
      </c>
      <c r="F445" s="37">
        <v>2024</v>
      </c>
      <c r="G445" s="37">
        <v>1980768000131</v>
      </c>
      <c r="H445" s="38" t="s">
        <v>195</v>
      </c>
      <c r="I445" s="37">
        <v>3920</v>
      </c>
      <c r="J445" s="37" t="s">
        <v>289</v>
      </c>
      <c r="K445" s="37">
        <v>9</v>
      </c>
      <c r="L445" s="39">
        <v>45547</v>
      </c>
      <c r="M445" s="37">
        <v>5615</v>
      </c>
      <c r="N445" s="71">
        <f t="shared" si="20"/>
        <v>8859.34</v>
      </c>
      <c r="O445" s="40">
        <v>7474.35</v>
      </c>
      <c r="P445" s="40">
        <v>1384.99</v>
      </c>
      <c r="Q445" s="34">
        <v>0</v>
      </c>
    </row>
    <row r="446" spans="1:17" ht="24.95" customHeight="1" x14ac:dyDescent="0.2">
      <c r="A446" s="50" t="str">
        <f t="shared" si="18"/>
        <v>1441|1440011|145|2024|64487796000131|3920|8880,45</v>
      </c>
      <c r="B446" s="50" t="str">
        <f t="shared" si="19"/>
        <v>1441|1440011|145|2024|5593</v>
      </c>
      <c r="C446" s="37">
        <v>1441</v>
      </c>
      <c r="D446" s="37">
        <v>1440011</v>
      </c>
      <c r="E446" s="37">
        <v>145</v>
      </c>
      <c r="F446" s="37">
        <v>2024</v>
      </c>
      <c r="G446" s="37">
        <v>64487796000131</v>
      </c>
      <c r="H446" s="38" t="s">
        <v>196</v>
      </c>
      <c r="I446" s="37">
        <v>3920</v>
      </c>
      <c r="J446" s="37" t="s">
        <v>289</v>
      </c>
      <c r="K446" s="37">
        <v>9</v>
      </c>
      <c r="L446" s="39">
        <v>45547</v>
      </c>
      <c r="M446" s="37">
        <v>5593</v>
      </c>
      <c r="N446" s="71">
        <f t="shared" si="20"/>
        <v>8880.4500000000007</v>
      </c>
      <c r="O446" s="40">
        <v>8454.19</v>
      </c>
      <c r="P446" s="40">
        <v>426.26</v>
      </c>
      <c r="Q446" s="34">
        <v>0</v>
      </c>
    </row>
    <row r="447" spans="1:17" ht="24.95" customHeight="1" x14ac:dyDescent="0.2">
      <c r="A447" s="50" t="str">
        <f t="shared" si="18"/>
        <v>1441|1440011|147|2024|4928579895|3611|7274,79</v>
      </c>
      <c r="B447" s="50" t="str">
        <f t="shared" si="19"/>
        <v>1441|1440011|147|2024|5584</v>
      </c>
      <c r="C447" s="37">
        <v>1441</v>
      </c>
      <c r="D447" s="37">
        <v>1440011</v>
      </c>
      <c r="E447" s="37">
        <v>147</v>
      </c>
      <c r="F447" s="37">
        <v>2024</v>
      </c>
      <c r="G447" s="37">
        <v>4928579895</v>
      </c>
      <c r="H447" s="38" t="s">
        <v>197</v>
      </c>
      <c r="I447" s="37">
        <v>3611</v>
      </c>
      <c r="J447" s="37" t="s">
        <v>421</v>
      </c>
      <c r="K447" s="37">
        <v>9</v>
      </c>
      <c r="L447" s="39">
        <v>45547</v>
      </c>
      <c r="M447" s="37">
        <v>5584</v>
      </c>
      <c r="N447" s="71">
        <f t="shared" si="20"/>
        <v>7274.79</v>
      </c>
      <c r="O447" s="40">
        <v>6325.55</v>
      </c>
      <c r="P447" s="40">
        <v>949.24</v>
      </c>
      <c r="Q447" s="34">
        <v>0</v>
      </c>
    </row>
    <row r="448" spans="1:17" ht="24.95" customHeight="1" x14ac:dyDescent="0.2">
      <c r="A448" s="50" t="str">
        <f t="shared" si="18"/>
        <v>1441|1440011|148|2024|24596892687|3611|3458,32</v>
      </c>
      <c r="B448" s="50" t="str">
        <f t="shared" si="19"/>
        <v>1441|1440011|148|2024|5418</v>
      </c>
      <c r="C448" s="37">
        <v>1441</v>
      </c>
      <c r="D448" s="37">
        <v>1440011</v>
      </c>
      <c r="E448" s="37">
        <v>148</v>
      </c>
      <c r="F448" s="37">
        <v>2024</v>
      </c>
      <c r="G448" s="37">
        <v>24596892687</v>
      </c>
      <c r="H448" s="38" t="s">
        <v>198</v>
      </c>
      <c r="I448" s="37">
        <v>3611</v>
      </c>
      <c r="J448" s="37" t="s">
        <v>421</v>
      </c>
      <c r="K448" s="37">
        <v>9</v>
      </c>
      <c r="L448" s="39">
        <v>45544</v>
      </c>
      <c r="M448" s="37">
        <v>5418</v>
      </c>
      <c r="N448" s="71">
        <f t="shared" si="20"/>
        <v>3458.3199999999997</v>
      </c>
      <c r="O448" s="40">
        <v>3405.74</v>
      </c>
      <c r="P448" s="40">
        <v>52.58</v>
      </c>
      <c r="Q448" s="34">
        <v>0</v>
      </c>
    </row>
    <row r="449" spans="1:17" ht="24.95" customHeight="1" x14ac:dyDescent="0.2">
      <c r="A449" s="50" t="str">
        <f t="shared" si="18"/>
        <v>1441|1440011|149|2024|86784552687|3611|5129,12</v>
      </c>
      <c r="B449" s="50" t="str">
        <f t="shared" si="19"/>
        <v>1441|1440011|149|2024|5589</v>
      </c>
      <c r="C449" s="37">
        <v>1441</v>
      </c>
      <c r="D449" s="37">
        <v>1440011</v>
      </c>
      <c r="E449" s="37">
        <v>149</v>
      </c>
      <c r="F449" s="37">
        <v>2024</v>
      </c>
      <c r="G449" s="37">
        <v>86784552687</v>
      </c>
      <c r="H449" s="38" t="s">
        <v>199</v>
      </c>
      <c r="I449" s="37">
        <v>3611</v>
      </c>
      <c r="J449" s="37" t="s">
        <v>421</v>
      </c>
      <c r="K449" s="37">
        <v>9</v>
      </c>
      <c r="L449" s="39">
        <v>45547</v>
      </c>
      <c r="M449" s="37">
        <v>5589</v>
      </c>
      <c r="N449" s="71">
        <f t="shared" si="20"/>
        <v>5129.12</v>
      </c>
      <c r="O449" s="40">
        <v>4764.92</v>
      </c>
      <c r="P449" s="40">
        <v>364.2</v>
      </c>
      <c r="Q449" s="34">
        <v>0</v>
      </c>
    </row>
    <row r="450" spans="1:17" ht="24.95" customHeight="1" x14ac:dyDescent="0.2">
      <c r="A450" s="50" t="str">
        <f t="shared" si="18"/>
        <v>1441|1440011|150|2024|84374071687|3611|3305,72</v>
      </c>
      <c r="B450" s="50" t="str">
        <f t="shared" si="19"/>
        <v>1441|1440011|150|2024|5420</v>
      </c>
      <c r="C450" s="37">
        <v>1441</v>
      </c>
      <c r="D450" s="37">
        <v>1440011</v>
      </c>
      <c r="E450" s="37">
        <v>150</v>
      </c>
      <c r="F450" s="37">
        <v>2024</v>
      </c>
      <c r="G450" s="37">
        <v>84374071687</v>
      </c>
      <c r="H450" s="38" t="s">
        <v>200</v>
      </c>
      <c r="I450" s="37">
        <v>3611</v>
      </c>
      <c r="J450" s="37" t="s">
        <v>421</v>
      </c>
      <c r="K450" s="37">
        <v>9</v>
      </c>
      <c r="L450" s="39">
        <v>45544</v>
      </c>
      <c r="M450" s="37">
        <v>5420</v>
      </c>
      <c r="N450" s="71">
        <f t="shared" si="20"/>
        <v>3305.72</v>
      </c>
      <c r="O450" s="40">
        <v>3269.6</v>
      </c>
      <c r="P450" s="40">
        <v>36.119999999999997</v>
      </c>
      <c r="Q450" s="34">
        <v>0</v>
      </c>
    </row>
    <row r="451" spans="1:17" ht="24.95" customHeight="1" x14ac:dyDescent="0.2">
      <c r="A451" s="50" t="str">
        <f t="shared" si="18"/>
        <v>1441|1440011|152|2024|32734751615|3611|5616,67</v>
      </c>
      <c r="B451" s="50" t="str">
        <f t="shared" si="19"/>
        <v>1441|1440011|152|2024|5582</v>
      </c>
      <c r="C451" s="37">
        <v>1441</v>
      </c>
      <c r="D451" s="37">
        <v>1440011</v>
      </c>
      <c r="E451" s="37">
        <v>152</v>
      </c>
      <c r="F451" s="37">
        <v>2024</v>
      </c>
      <c r="G451" s="37">
        <v>32734751615</v>
      </c>
      <c r="H451" s="38" t="s">
        <v>201</v>
      </c>
      <c r="I451" s="37">
        <v>3611</v>
      </c>
      <c r="J451" s="37" t="s">
        <v>421</v>
      </c>
      <c r="K451" s="37">
        <v>9</v>
      </c>
      <c r="L451" s="39">
        <v>45547</v>
      </c>
      <c r="M451" s="37">
        <v>5582</v>
      </c>
      <c r="N451" s="71">
        <f t="shared" si="20"/>
        <v>5616.67</v>
      </c>
      <c r="O451" s="40">
        <v>5123.41</v>
      </c>
      <c r="P451" s="40">
        <v>493.26</v>
      </c>
      <c r="Q451" s="34">
        <v>0</v>
      </c>
    </row>
    <row r="452" spans="1:17" ht="24.95" customHeight="1" x14ac:dyDescent="0.2">
      <c r="A452" s="50" t="str">
        <f t="shared" si="18"/>
        <v>1441|1440011|153|2024|9269157628|3611|3743,46</v>
      </c>
      <c r="B452" s="50" t="str">
        <f t="shared" si="19"/>
        <v>1441|1440011|153|2024|5572</v>
      </c>
      <c r="C452" s="37">
        <v>1441</v>
      </c>
      <c r="D452" s="37">
        <v>1440011</v>
      </c>
      <c r="E452" s="37">
        <v>153</v>
      </c>
      <c r="F452" s="37">
        <v>2024</v>
      </c>
      <c r="G452" s="37">
        <v>9269157628</v>
      </c>
      <c r="H452" s="38" t="s">
        <v>202</v>
      </c>
      <c r="I452" s="37">
        <v>3611</v>
      </c>
      <c r="J452" s="37" t="s">
        <v>421</v>
      </c>
      <c r="K452" s="37">
        <v>9</v>
      </c>
      <c r="L452" s="39">
        <v>45547</v>
      </c>
      <c r="M452" s="37">
        <v>5572</v>
      </c>
      <c r="N452" s="71">
        <f t="shared" si="20"/>
        <v>3743.46</v>
      </c>
      <c r="O452" s="40">
        <v>3648.11</v>
      </c>
      <c r="P452" s="40">
        <v>95.35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1441|1440011|154|2024|73694126600|3611|7410,25</v>
      </c>
      <c r="B453" s="50" t="str">
        <f t="shared" ref="B453:B516" si="22">C453&amp;"|"&amp;D453&amp;"|"&amp;E453&amp;"|"&amp;F453&amp;"|"&amp;M453</f>
        <v>1441|1440011|154|2024|5586</v>
      </c>
      <c r="C453" s="37">
        <v>1441</v>
      </c>
      <c r="D453" s="37">
        <v>1440011</v>
      </c>
      <c r="E453" s="37">
        <v>154</v>
      </c>
      <c r="F453" s="37">
        <v>2024</v>
      </c>
      <c r="G453" s="37">
        <v>73694126600</v>
      </c>
      <c r="H453" s="38" t="s">
        <v>203</v>
      </c>
      <c r="I453" s="37">
        <v>3611</v>
      </c>
      <c r="J453" s="37" t="s">
        <v>421</v>
      </c>
      <c r="K453" s="37">
        <v>9</v>
      </c>
      <c r="L453" s="39">
        <v>45547</v>
      </c>
      <c r="M453" s="37">
        <v>5586</v>
      </c>
      <c r="N453" s="71">
        <f t="shared" si="20"/>
        <v>7410.25</v>
      </c>
      <c r="O453" s="40">
        <v>6423.76</v>
      </c>
      <c r="P453" s="40">
        <v>986.49</v>
      </c>
      <c r="Q453" s="34">
        <v>0</v>
      </c>
    </row>
    <row r="454" spans="1:17" ht="24.95" customHeight="1" x14ac:dyDescent="0.2">
      <c r="A454" s="50" t="str">
        <f t="shared" si="21"/>
        <v>1441|1440011|155|2024|22068043000141|3920|8000</v>
      </c>
      <c r="B454" s="50" t="str">
        <f t="shared" si="22"/>
        <v>1441|1440011|155|2024|5503</v>
      </c>
      <c r="C454" s="37">
        <v>1441</v>
      </c>
      <c r="D454" s="37">
        <v>1440011</v>
      </c>
      <c r="E454" s="37">
        <v>155</v>
      </c>
      <c r="F454" s="37">
        <v>2024</v>
      </c>
      <c r="G454" s="37">
        <v>22068043000141</v>
      </c>
      <c r="H454" s="38" t="s">
        <v>204</v>
      </c>
      <c r="I454" s="37">
        <v>3920</v>
      </c>
      <c r="J454" s="37" t="s">
        <v>289</v>
      </c>
      <c r="K454" s="37">
        <v>9</v>
      </c>
      <c r="L454" s="39">
        <v>45545</v>
      </c>
      <c r="M454" s="37">
        <v>5503</v>
      </c>
      <c r="N454" s="71">
        <f t="shared" ref="N454:N517" si="23">O454+P454</f>
        <v>8000</v>
      </c>
      <c r="O454" s="40">
        <v>7616</v>
      </c>
      <c r="P454" s="40">
        <v>384</v>
      </c>
      <c r="Q454" s="34">
        <v>0</v>
      </c>
    </row>
    <row r="455" spans="1:17" ht="24.95" customHeight="1" x14ac:dyDescent="0.2">
      <c r="A455" s="50" t="str">
        <f t="shared" si="21"/>
        <v>1441|1440011|156|2024|89330994687|3611|3827,22</v>
      </c>
      <c r="B455" s="50" t="str">
        <f t="shared" si="22"/>
        <v>1441|1440011|156|2024|5619</v>
      </c>
      <c r="C455" s="37">
        <v>1441</v>
      </c>
      <c r="D455" s="37">
        <v>1440011</v>
      </c>
      <c r="E455" s="37">
        <v>156</v>
      </c>
      <c r="F455" s="37">
        <v>2024</v>
      </c>
      <c r="G455" s="37">
        <v>89330994687</v>
      </c>
      <c r="H455" s="38" t="s">
        <v>205</v>
      </c>
      <c r="I455" s="37">
        <v>3611</v>
      </c>
      <c r="J455" s="37" t="s">
        <v>421</v>
      </c>
      <c r="K455" s="37">
        <v>9</v>
      </c>
      <c r="L455" s="39">
        <v>45547</v>
      </c>
      <c r="M455" s="37">
        <v>5619</v>
      </c>
      <c r="N455" s="71">
        <f t="shared" si="23"/>
        <v>3827.2200000000003</v>
      </c>
      <c r="O455" s="40">
        <v>3719.3</v>
      </c>
      <c r="P455" s="40">
        <v>107.92</v>
      </c>
      <c r="Q455" s="34">
        <v>0</v>
      </c>
    </row>
    <row r="456" spans="1:17" ht="24.95" customHeight="1" x14ac:dyDescent="0.2">
      <c r="A456" s="50" t="str">
        <f t="shared" si="21"/>
        <v>1441|1440011|158|2024|62297406649|3611|1780,39</v>
      </c>
      <c r="B456" s="50" t="str">
        <f t="shared" si="22"/>
        <v>1441|1440011|158|2024|5581</v>
      </c>
      <c r="C456" s="37">
        <v>1441</v>
      </c>
      <c r="D456" s="37">
        <v>1440011</v>
      </c>
      <c r="E456" s="37">
        <v>158</v>
      </c>
      <c r="F456" s="37">
        <v>2024</v>
      </c>
      <c r="G456" s="37">
        <v>62297406649</v>
      </c>
      <c r="H456" s="38" t="s">
        <v>206</v>
      </c>
      <c r="I456" s="37">
        <v>3611</v>
      </c>
      <c r="J456" s="37" t="s">
        <v>421</v>
      </c>
      <c r="K456" s="37">
        <v>9</v>
      </c>
      <c r="L456" s="39">
        <v>45547</v>
      </c>
      <c r="M456" s="37">
        <v>5581</v>
      </c>
      <c r="N456" s="71">
        <f t="shared" si="23"/>
        <v>1780.39</v>
      </c>
      <c r="O456" s="40">
        <v>1780.39</v>
      </c>
      <c r="P456" s="40">
        <v>0</v>
      </c>
      <c r="Q456" s="34">
        <v>0</v>
      </c>
    </row>
    <row r="457" spans="1:17" ht="24.95" customHeight="1" x14ac:dyDescent="0.2">
      <c r="A457" s="50" t="str">
        <f t="shared" si="21"/>
        <v>1441|1440011|160|2024|56653212653|3611|1999,27</v>
      </c>
      <c r="B457" s="50" t="str">
        <f t="shared" si="22"/>
        <v>1441|1440011|160|2024|5435</v>
      </c>
      <c r="C457" s="37">
        <v>1441</v>
      </c>
      <c r="D457" s="37">
        <v>1440011</v>
      </c>
      <c r="E457" s="37">
        <v>160</v>
      </c>
      <c r="F457" s="37">
        <v>2024</v>
      </c>
      <c r="G457" s="37">
        <v>56653212653</v>
      </c>
      <c r="H457" s="38" t="s">
        <v>207</v>
      </c>
      <c r="I457" s="37">
        <v>3611</v>
      </c>
      <c r="J457" s="37" t="s">
        <v>421</v>
      </c>
      <c r="K457" s="37">
        <v>9</v>
      </c>
      <c r="L457" s="39">
        <v>45544</v>
      </c>
      <c r="M457" s="37">
        <v>5435</v>
      </c>
      <c r="N457" s="71">
        <f t="shared" si="23"/>
        <v>1999.27</v>
      </c>
      <c r="O457" s="40">
        <v>1999.27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1441|1440011|161|2024|76809528920|3611|1166,21</v>
      </c>
      <c r="B458" s="50" t="str">
        <f t="shared" si="22"/>
        <v>1441|1440011|161|2024|5423</v>
      </c>
      <c r="C458" s="37">
        <v>1441</v>
      </c>
      <c r="D458" s="37">
        <v>1440011</v>
      </c>
      <c r="E458" s="37">
        <v>161</v>
      </c>
      <c r="F458" s="37">
        <v>2024</v>
      </c>
      <c r="G458" s="37">
        <v>76809528920</v>
      </c>
      <c r="H458" s="38" t="s">
        <v>208</v>
      </c>
      <c r="I458" s="37">
        <v>3611</v>
      </c>
      <c r="J458" s="37" t="s">
        <v>421</v>
      </c>
      <c r="K458" s="37">
        <v>9</v>
      </c>
      <c r="L458" s="39">
        <v>45544</v>
      </c>
      <c r="M458" s="37">
        <v>5423</v>
      </c>
      <c r="N458" s="71">
        <f t="shared" si="23"/>
        <v>1166.21</v>
      </c>
      <c r="O458" s="40">
        <v>1166.21</v>
      </c>
      <c r="P458" s="40">
        <v>0</v>
      </c>
      <c r="Q458" s="34">
        <v>0</v>
      </c>
    </row>
    <row r="459" spans="1:17" ht="24.95" customHeight="1" x14ac:dyDescent="0.2">
      <c r="A459" s="50" t="str">
        <f t="shared" si="21"/>
        <v>1441|1440011|162|2024|17709692000144|3920|29071,77</v>
      </c>
      <c r="B459" s="50" t="str">
        <f t="shared" si="22"/>
        <v>1441|1440011|162|2024|5532</v>
      </c>
      <c r="C459" s="37">
        <v>1441</v>
      </c>
      <c r="D459" s="37">
        <v>1440011</v>
      </c>
      <c r="E459" s="37">
        <v>162</v>
      </c>
      <c r="F459" s="37">
        <v>2024</v>
      </c>
      <c r="G459" s="37">
        <v>17709692000144</v>
      </c>
      <c r="H459" s="38" t="s">
        <v>209</v>
      </c>
      <c r="I459" s="37">
        <v>3920</v>
      </c>
      <c r="J459" s="37" t="s">
        <v>289</v>
      </c>
      <c r="K459" s="37">
        <v>9</v>
      </c>
      <c r="L459" s="39">
        <v>45545</v>
      </c>
      <c r="M459" s="37">
        <v>5532</v>
      </c>
      <c r="N459" s="71">
        <f t="shared" si="23"/>
        <v>29071.77</v>
      </c>
      <c r="O459" s="40">
        <v>29071.77</v>
      </c>
      <c r="P459" s="40">
        <v>0</v>
      </c>
      <c r="Q459" s="34">
        <v>0</v>
      </c>
    </row>
    <row r="460" spans="1:17" ht="24.95" customHeight="1" x14ac:dyDescent="0.2">
      <c r="A460" s="50" t="str">
        <f t="shared" si="21"/>
        <v>1441|1440011|163|2024|59424451687|3611|2954,41</v>
      </c>
      <c r="B460" s="50" t="str">
        <f t="shared" si="22"/>
        <v>1441|1440011|163|2024|5597</v>
      </c>
      <c r="C460" s="37">
        <v>1441</v>
      </c>
      <c r="D460" s="37">
        <v>1440011</v>
      </c>
      <c r="E460" s="37">
        <v>163</v>
      </c>
      <c r="F460" s="37">
        <v>2024</v>
      </c>
      <c r="G460" s="37">
        <v>59424451687</v>
      </c>
      <c r="H460" s="38" t="s">
        <v>210</v>
      </c>
      <c r="I460" s="37">
        <v>3611</v>
      </c>
      <c r="J460" s="37" t="s">
        <v>421</v>
      </c>
      <c r="K460" s="37">
        <v>9</v>
      </c>
      <c r="L460" s="39">
        <v>45547</v>
      </c>
      <c r="M460" s="37">
        <v>5597</v>
      </c>
      <c r="N460" s="71">
        <f t="shared" si="23"/>
        <v>2954.4100000000003</v>
      </c>
      <c r="O460" s="40">
        <v>2944.63</v>
      </c>
      <c r="P460" s="40">
        <v>9.7799999999999994</v>
      </c>
      <c r="Q460" s="34">
        <v>0</v>
      </c>
    </row>
    <row r="461" spans="1:17" ht="24.95" customHeight="1" x14ac:dyDescent="0.2">
      <c r="A461" s="50" t="str">
        <f t="shared" si="21"/>
        <v>1441|1440011|164|2024|84137207615|3611|9099,81</v>
      </c>
      <c r="B461" s="50" t="str">
        <f t="shared" si="22"/>
        <v>1441|1440011|164|2024|5592</v>
      </c>
      <c r="C461" s="37">
        <v>1441</v>
      </c>
      <c r="D461" s="37">
        <v>1440011</v>
      </c>
      <c r="E461" s="37">
        <v>164</v>
      </c>
      <c r="F461" s="37">
        <v>2024</v>
      </c>
      <c r="G461" s="37">
        <v>84137207615</v>
      </c>
      <c r="H461" s="38" t="s">
        <v>211</v>
      </c>
      <c r="I461" s="37">
        <v>3611</v>
      </c>
      <c r="J461" s="37" t="s">
        <v>421</v>
      </c>
      <c r="K461" s="37">
        <v>9</v>
      </c>
      <c r="L461" s="39">
        <v>45547</v>
      </c>
      <c r="M461" s="37">
        <v>5592</v>
      </c>
      <c r="N461" s="71">
        <f t="shared" si="23"/>
        <v>9099.81</v>
      </c>
      <c r="O461" s="40">
        <v>7648.69</v>
      </c>
      <c r="P461" s="40">
        <v>1451.12</v>
      </c>
      <c r="Q461" s="34">
        <v>0</v>
      </c>
    </row>
    <row r="462" spans="1:17" ht="24.95" customHeight="1" x14ac:dyDescent="0.2">
      <c r="A462" s="50" t="str">
        <f t="shared" si="21"/>
        <v>1441|1440011|165|2024|54710693668|3611|8699,31</v>
      </c>
      <c r="B462" s="50" t="str">
        <f t="shared" si="22"/>
        <v>1441|1440011|165|2024|5433</v>
      </c>
      <c r="C462" s="37">
        <v>1441</v>
      </c>
      <c r="D462" s="37">
        <v>1440011</v>
      </c>
      <c r="E462" s="37">
        <v>165</v>
      </c>
      <c r="F462" s="37">
        <v>2024</v>
      </c>
      <c r="G462" s="37">
        <v>54710693668</v>
      </c>
      <c r="H462" s="38" t="s">
        <v>212</v>
      </c>
      <c r="I462" s="37">
        <v>3611</v>
      </c>
      <c r="J462" s="37" t="s">
        <v>421</v>
      </c>
      <c r="K462" s="37">
        <v>9</v>
      </c>
      <c r="L462" s="39">
        <v>45544</v>
      </c>
      <c r="M462" s="37">
        <v>5433</v>
      </c>
      <c r="N462" s="71">
        <f t="shared" si="23"/>
        <v>8699.31</v>
      </c>
      <c r="O462" s="40">
        <v>7358.32</v>
      </c>
      <c r="P462" s="40">
        <v>1340.99</v>
      </c>
      <c r="Q462" s="34">
        <v>0</v>
      </c>
    </row>
    <row r="463" spans="1:17" ht="24.95" customHeight="1" x14ac:dyDescent="0.2">
      <c r="A463" s="50" t="str">
        <f t="shared" si="21"/>
        <v>1441|1440011|166|2024|24046590653|3611|6079,52</v>
      </c>
      <c r="B463" s="50" t="str">
        <f t="shared" si="22"/>
        <v>1441|1440011|166|2024|5429</v>
      </c>
      <c r="C463" s="37">
        <v>1441</v>
      </c>
      <c r="D463" s="37">
        <v>1440011</v>
      </c>
      <c r="E463" s="37">
        <v>166</v>
      </c>
      <c r="F463" s="37">
        <v>2024</v>
      </c>
      <c r="G463" s="37">
        <v>24046590653</v>
      </c>
      <c r="H463" s="38" t="s">
        <v>213</v>
      </c>
      <c r="I463" s="37">
        <v>3611</v>
      </c>
      <c r="J463" s="37" t="s">
        <v>421</v>
      </c>
      <c r="K463" s="37">
        <v>9</v>
      </c>
      <c r="L463" s="39">
        <v>45544</v>
      </c>
      <c r="M463" s="37">
        <v>5429</v>
      </c>
      <c r="N463" s="71">
        <f t="shared" si="23"/>
        <v>6079.5199999999995</v>
      </c>
      <c r="O463" s="40">
        <v>5458.98</v>
      </c>
      <c r="P463" s="40">
        <v>620.54</v>
      </c>
      <c r="Q463" s="34">
        <v>0</v>
      </c>
    </row>
    <row r="464" spans="1:17" ht="24.95" customHeight="1" x14ac:dyDescent="0.2">
      <c r="A464" s="50" t="str">
        <f t="shared" si="21"/>
        <v>1441|1440011|167|2024|12964038000163|3920|5976,36</v>
      </c>
      <c r="B464" s="50" t="str">
        <f t="shared" si="22"/>
        <v>1441|1440011|167|2024|5507</v>
      </c>
      <c r="C464" s="37">
        <v>1441</v>
      </c>
      <c r="D464" s="37">
        <v>1440011</v>
      </c>
      <c r="E464" s="37">
        <v>167</v>
      </c>
      <c r="F464" s="37">
        <v>2024</v>
      </c>
      <c r="G464" s="37">
        <v>12964038000163</v>
      </c>
      <c r="H464" s="38" t="s">
        <v>214</v>
      </c>
      <c r="I464" s="37">
        <v>3920</v>
      </c>
      <c r="J464" s="37" t="s">
        <v>289</v>
      </c>
      <c r="K464" s="37">
        <v>9</v>
      </c>
      <c r="L464" s="39">
        <v>45545</v>
      </c>
      <c r="M464" s="37">
        <v>5507</v>
      </c>
      <c r="N464" s="71">
        <f t="shared" si="23"/>
        <v>5976.36</v>
      </c>
      <c r="O464" s="40">
        <v>5689.49</v>
      </c>
      <c r="P464" s="40">
        <v>286.87</v>
      </c>
      <c r="Q464" s="34">
        <v>0</v>
      </c>
    </row>
    <row r="465" spans="1:17" ht="24.95" customHeight="1" x14ac:dyDescent="0.2">
      <c r="A465" s="50" t="str">
        <f t="shared" si="21"/>
        <v>1441|1440011|168|2024|3801004600|3611|3456,87</v>
      </c>
      <c r="B465" s="50" t="str">
        <f t="shared" si="22"/>
        <v>1441|1440011|168|2024|5601</v>
      </c>
      <c r="C465" s="37">
        <v>1441</v>
      </c>
      <c r="D465" s="37">
        <v>1440011</v>
      </c>
      <c r="E465" s="37">
        <v>168</v>
      </c>
      <c r="F465" s="37">
        <v>2024</v>
      </c>
      <c r="G465" s="37">
        <v>3801004600</v>
      </c>
      <c r="H465" s="38" t="s">
        <v>215</v>
      </c>
      <c r="I465" s="37">
        <v>3611</v>
      </c>
      <c r="J465" s="37" t="s">
        <v>421</v>
      </c>
      <c r="K465" s="37">
        <v>9</v>
      </c>
      <c r="L465" s="39">
        <v>45547</v>
      </c>
      <c r="M465" s="37">
        <v>5601</v>
      </c>
      <c r="N465" s="71">
        <f t="shared" si="23"/>
        <v>3456.87</v>
      </c>
      <c r="O465" s="40">
        <v>3404.5</v>
      </c>
      <c r="P465" s="40">
        <v>52.37</v>
      </c>
      <c r="Q465" s="34">
        <v>0</v>
      </c>
    </row>
    <row r="466" spans="1:17" ht="24.95" customHeight="1" x14ac:dyDescent="0.2">
      <c r="A466" s="50" t="str">
        <f t="shared" si="21"/>
        <v>1441|1440011|169|2024|58352910604|3611|6360,92</v>
      </c>
      <c r="B466" s="50" t="str">
        <f t="shared" si="22"/>
        <v>1441|1440011|169|2024|5428</v>
      </c>
      <c r="C466" s="37">
        <v>1441</v>
      </c>
      <c r="D466" s="37">
        <v>1440011</v>
      </c>
      <c r="E466" s="37">
        <v>169</v>
      </c>
      <c r="F466" s="37">
        <v>2024</v>
      </c>
      <c r="G466" s="37">
        <v>58352910604</v>
      </c>
      <c r="H466" s="38" t="s">
        <v>216</v>
      </c>
      <c r="I466" s="37">
        <v>3611</v>
      </c>
      <c r="J466" s="37" t="s">
        <v>421</v>
      </c>
      <c r="K466" s="37">
        <v>9</v>
      </c>
      <c r="L466" s="39">
        <v>45544</v>
      </c>
      <c r="M466" s="37">
        <v>5428</v>
      </c>
      <c r="N466" s="71">
        <f t="shared" si="23"/>
        <v>6360.92</v>
      </c>
      <c r="O466" s="40">
        <v>5662.99</v>
      </c>
      <c r="P466" s="40">
        <v>697.93</v>
      </c>
      <c r="Q466" s="34">
        <v>0</v>
      </c>
    </row>
    <row r="467" spans="1:17" ht="24.95" customHeight="1" x14ac:dyDescent="0.2">
      <c r="A467" s="50" t="str">
        <f t="shared" si="21"/>
        <v>1441|1440011|170|2024|14408503649|3611|6360,91</v>
      </c>
      <c r="B467" s="50" t="str">
        <f t="shared" si="22"/>
        <v>1441|1440011|170|2024|5427</v>
      </c>
      <c r="C467" s="37">
        <v>1441</v>
      </c>
      <c r="D467" s="37">
        <v>1440011</v>
      </c>
      <c r="E467" s="37">
        <v>170</v>
      </c>
      <c r="F467" s="37">
        <v>2024</v>
      </c>
      <c r="G467" s="37">
        <v>14408503649</v>
      </c>
      <c r="H467" s="38" t="s">
        <v>217</v>
      </c>
      <c r="I467" s="37">
        <v>3611</v>
      </c>
      <c r="J467" s="37" t="s">
        <v>421</v>
      </c>
      <c r="K467" s="37">
        <v>9</v>
      </c>
      <c r="L467" s="39">
        <v>45544</v>
      </c>
      <c r="M467" s="37">
        <v>5427</v>
      </c>
      <c r="N467" s="71">
        <f t="shared" si="23"/>
        <v>6360.91</v>
      </c>
      <c r="O467" s="40">
        <v>5662.98</v>
      </c>
      <c r="P467" s="40">
        <v>697.93</v>
      </c>
      <c r="Q467" s="34">
        <v>0</v>
      </c>
    </row>
    <row r="468" spans="1:17" ht="24.95" customHeight="1" x14ac:dyDescent="0.2">
      <c r="A468" s="50" t="str">
        <f t="shared" si="21"/>
        <v>1441|1440011|171|2024|87992400763|3611|8048</v>
      </c>
      <c r="B468" s="50" t="str">
        <f t="shared" si="22"/>
        <v>1441|1440011|171|2024|5611</v>
      </c>
      <c r="C468" s="37">
        <v>1441</v>
      </c>
      <c r="D468" s="37">
        <v>1440011</v>
      </c>
      <c r="E468" s="37">
        <v>171</v>
      </c>
      <c r="F468" s="37">
        <v>2024</v>
      </c>
      <c r="G468" s="37">
        <v>87992400763</v>
      </c>
      <c r="H468" s="38" t="s">
        <v>218</v>
      </c>
      <c r="I468" s="37">
        <v>3611</v>
      </c>
      <c r="J468" s="37" t="s">
        <v>421</v>
      </c>
      <c r="K468" s="37">
        <v>9</v>
      </c>
      <c r="L468" s="39">
        <v>45547</v>
      </c>
      <c r="M468" s="37">
        <v>5611</v>
      </c>
      <c r="N468" s="71">
        <f t="shared" si="23"/>
        <v>8048</v>
      </c>
      <c r="O468" s="40">
        <v>6886.12</v>
      </c>
      <c r="P468" s="40">
        <v>1161.8800000000001</v>
      </c>
      <c r="Q468" s="34">
        <v>0</v>
      </c>
    </row>
    <row r="469" spans="1:17" ht="24.95" customHeight="1" x14ac:dyDescent="0.2">
      <c r="A469" s="50" t="str">
        <f t="shared" si="21"/>
        <v>1441|1440011|172|2024|99999957803|3601|0</v>
      </c>
      <c r="B469" s="50" t="str">
        <f t="shared" si="22"/>
        <v>1441|1440011|172|2024|342</v>
      </c>
      <c r="C469" s="37">
        <v>1441</v>
      </c>
      <c r="D469" s="37">
        <v>1440011</v>
      </c>
      <c r="E469" s="37">
        <v>172</v>
      </c>
      <c r="F469" s="37">
        <v>2024</v>
      </c>
      <c r="G469" s="37">
        <v>99999957803</v>
      </c>
      <c r="H469" s="38" t="s">
        <v>219</v>
      </c>
      <c r="I469" s="37">
        <v>3601</v>
      </c>
      <c r="J469" s="37" t="s">
        <v>421</v>
      </c>
      <c r="K469" s="37">
        <v>9</v>
      </c>
      <c r="L469" s="39">
        <v>45555</v>
      </c>
      <c r="M469" s="37">
        <v>342</v>
      </c>
      <c r="N469" s="71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50" t="str">
        <f t="shared" si="21"/>
        <v>1441|1440011|172|2024|99999957803|3601|2681320,11</v>
      </c>
      <c r="B470" s="50" t="str">
        <f t="shared" si="22"/>
        <v>1441|1440011|172|2024|343</v>
      </c>
      <c r="C470" s="37">
        <v>1441</v>
      </c>
      <c r="D470" s="37">
        <v>1440011</v>
      </c>
      <c r="E470" s="37">
        <v>172</v>
      </c>
      <c r="F470" s="37">
        <v>2024</v>
      </c>
      <c r="G470" s="37">
        <v>99999957803</v>
      </c>
      <c r="H470" s="38" t="s">
        <v>219</v>
      </c>
      <c r="I470" s="37">
        <v>3601</v>
      </c>
      <c r="J470" s="37" t="s">
        <v>421</v>
      </c>
      <c r="K470" s="37">
        <v>9</v>
      </c>
      <c r="L470" s="39">
        <v>45555</v>
      </c>
      <c r="M470" s="37">
        <v>343</v>
      </c>
      <c r="N470" s="71">
        <f t="shared" si="23"/>
        <v>2681320.11</v>
      </c>
      <c r="O470" s="40">
        <v>2681320.11</v>
      </c>
      <c r="P470" s="40">
        <v>0</v>
      </c>
      <c r="Q470" s="34">
        <v>0</v>
      </c>
    </row>
    <row r="471" spans="1:17" ht="24.95" customHeight="1" x14ac:dyDescent="0.2">
      <c r="A471" s="50" t="str">
        <f t="shared" si="21"/>
        <v>1441|1440011|173|2024|51801027668|3611|5172,8</v>
      </c>
      <c r="B471" s="50" t="str">
        <f t="shared" si="22"/>
        <v>1441|1440011|173|2024|5588</v>
      </c>
      <c r="C471" s="37">
        <v>1441</v>
      </c>
      <c r="D471" s="37">
        <v>1440011</v>
      </c>
      <c r="E471" s="37">
        <v>173</v>
      </c>
      <c r="F471" s="37">
        <v>2024</v>
      </c>
      <c r="G471" s="37">
        <v>51801027668</v>
      </c>
      <c r="H471" s="38" t="s">
        <v>221</v>
      </c>
      <c r="I471" s="37">
        <v>3611</v>
      </c>
      <c r="J471" s="37" t="s">
        <v>421</v>
      </c>
      <c r="K471" s="37">
        <v>9</v>
      </c>
      <c r="L471" s="39">
        <v>45547</v>
      </c>
      <c r="M471" s="37">
        <v>5588</v>
      </c>
      <c r="N471" s="71">
        <f t="shared" si="23"/>
        <v>5172.8</v>
      </c>
      <c r="O471" s="40">
        <v>4798.7700000000004</v>
      </c>
      <c r="P471" s="40">
        <v>374.03</v>
      </c>
      <c r="Q471" s="34">
        <v>0</v>
      </c>
    </row>
    <row r="472" spans="1:17" ht="24.95" customHeight="1" x14ac:dyDescent="0.2">
      <c r="A472" s="50" t="str">
        <f t="shared" si="21"/>
        <v>1441|1440011|175|2024|16618025672|3611|3375,24</v>
      </c>
      <c r="B472" s="50" t="str">
        <f t="shared" si="22"/>
        <v>1441|1440011|175|2024|5594</v>
      </c>
      <c r="C472" s="37">
        <v>1441</v>
      </c>
      <c r="D472" s="37">
        <v>1440011</v>
      </c>
      <c r="E472" s="37">
        <v>175</v>
      </c>
      <c r="F472" s="37">
        <v>2024</v>
      </c>
      <c r="G472" s="37">
        <v>16618025672</v>
      </c>
      <c r="H472" s="38" t="s">
        <v>222</v>
      </c>
      <c r="I472" s="37">
        <v>3611</v>
      </c>
      <c r="J472" s="37" t="s">
        <v>421</v>
      </c>
      <c r="K472" s="37">
        <v>9</v>
      </c>
      <c r="L472" s="39">
        <v>45547</v>
      </c>
      <c r="M472" s="37">
        <v>5594</v>
      </c>
      <c r="N472" s="71">
        <f t="shared" si="23"/>
        <v>3375.2400000000002</v>
      </c>
      <c r="O472" s="40">
        <v>3333.9</v>
      </c>
      <c r="P472" s="40">
        <v>41.34</v>
      </c>
      <c r="Q472" s="34">
        <v>0</v>
      </c>
    </row>
    <row r="473" spans="1:17" ht="24.95" customHeight="1" x14ac:dyDescent="0.2">
      <c r="A473" s="50" t="str">
        <f t="shared" si="21"/>
        <v>1441|1440011|176|2024|56445180604|3611|3048,78</v>
      </c>
      <c r="B473" s="50" t="str">
        <f t="shared" si="22"/>
        <v>1441|1440011|176|2024|5614</v>
      </c>
      <c r="C473" s="37">
        <v>1441</v>
      </c>
      <c r="D473" s="37">
        <v>1440011</v>
      </c>
      <c r="E473" s="37">
        <v>176</v>
      </c>
      <c r="F473" s="37">
        <v>2024</v>
      </c>
      <c r="G473" s="37">
        <v>56445180604</v>
      </c>
      <c r="H473" s="38" t="s">
        <v>223</v>
      </c>
      <c r="I473" s="37">
        <v>3611</v>
      </c>
      <c r="J473" s="37" t="s">
        <v>421</v>
      </c>
      <c r="K473" s="37">
        <v>9</v>
      </c>
      <c r="L473" s="39">
        <v>45547</v>
      </c>
      <c r="M473" s="37">
        <v>5614</v>
      </c>
      <c r="N473" s="71">
        <f t="shared" si="23"/>
        <v>3048.7799999999997</v>
      </c>
      <c r="O473" s="40">
        <v>3031.93</v>
      </c>
      <c r="P473" s="40">
        <v>16.850000000000001</v>
      </c>
      <c r="Q473" s="34">
        <v>0</v>
      </c>
    </row>
    <row r="474" spans="1:17" ht="24.95" customHeight="1" x14ac:dyDescent="0.2">
      <c r="A474" s="50" t="str">
        <f t="shared" si="21"/>
        <v>1441|1440011|177|2024|54565707691|3611|1426,54</v>
      </c>
      <c r="B474" s="50" t="str">
        <f t="shared" si="22"/>
        <v>1441|1440011|177|2024|5622</v>
      </c>
      <c r="C474" s="37">
        <v>1441</v>
      </c>
      <c r="D474" s="37">
        <v>1440011</v>
      </c>
      <c r="E474" s="37">
        <v>177</v>
      </c>
      <c r="F474" s="37">
        <v>2024</v>
      </c>
      <c r="G474" s="37">
        <v>54565707691</v>
      </c>
      <c r="H474" s="38" t="s">
        <v>224</v>
      </c>
      <c r="I474" s="37">
        <v>3611</v>
      </c>
      <c r="J474" s="37" t="s">
        <v>421</v>
      </c>
      <c r="K474" s="37">
        <v>9</v>
      </c>
      <c r="L474" s="39">
        <v>45547</v>
      </c>
      <c r="M474" s="37">
        <v>5622</v>
      </c>
      <c r="N474" s="71">
        <f t="shared" si="23"/>
        <v>1426.54</v>
      </c>
      <c r="O474" s="40">
        <v>1426.54</v>
      </c>
      <c r="P474" s="40">
        <v>0</v>
      </c>
      <c r="Q474" s="34">
        <v>0</v>
      </c>
    </row>
    <row r="475" spans="1:17" ht="24.95" customHeight="1" x14ac:dyDescent="0.2">
      <c r="A475" s="50" t="str">
        <f t="shared" si="21"/>
        <v>1441|1440011|178|2024|62897306653|3611|1426,53</v>
      </c>
      <c r="B475" s="50" t="str">
        <f t="shared" si="22"/>
        <v>1441|1440011|178|2024|5623</v>
      </c>
      <c r="C475" s="37">
        <v>1441</v>
      </c>
      <c r="D475" s="37">
        <v>1440011</v>
      </c>
      <c r="E475" s="37">
        <v>178</v>
      </c>
      <c r="F475" s="37">
        <v>2024</v>
      </c>
      <c r="G475" s="37">
        <v>62897306653</v>
      </c>
      <c r="H475" s="38" t="s">
        <v>225</v>
      </c>
      <c r="I475" s="37">
        <v>3611</v>
      </c>
      <c r="J475" s="37" t="s">
        <v>421</v>
      </c>
      <c r="K475" s="37">
        <v>9</v>
      </c>
      <c r="L475" s="39">
        <v>45547</v>
      </c>
      <c r="M475" s="37">
        <v>5623</v>
      </c>
      <c r="N475" s="71">
        <f t="shared" si="23"/>
        <v>1426.53</v>
      </c>
      <c r="O475" s="40">
        <v>1426.53</v>
      </c>
      <c r="P475" s="40">
        <v>0</v>
      </c>
      <c r="Q475" s="34">
        <v>0</v>
      </c>
    </row>
    <row r="476" spans="1:17" ht="24.95" customHeight="1" x14ac:dyDescent="0.2">
      <c r="A476" s="50" t="str">
        <f t="shared" si="21"/>
        <v>1441|1440011|179|2024|62895958653|3611|1426,54</v>
      </c>
      <c r="B476" s="50" t="str">
        <f t="shared" si="22"/>
        <v>1441|1440011|179|2024|5621</v>
      </c>
      <c r="C476" s="37">
        <v>1441</v>
      </c>
      <c r="D476" s="37">
        <v>1440011</v>
      </c>
      <c r="E476" s="37">
        <v>179</v>
      </c>
      <c r="F476" s="37">
        <v>2024</v>
      </c>
      <c r="G476" s="37">
        <v>62895958653</v>
      </c>
      <c r="H476" s="38" t="s">
        <v>226</v>
      </c>
      <c r="I476" s="37">
        <v>3611</v>
      </c>
      <c r="J476" s="37" t="s">
        <v>421</v>
      </c>
      <c r="K476" s="37">
        <v>9</v>
      </c>
      <c r="L476" s="39">
        <v>45547</v>
      </c>
      <c r="M476" s="37">
        <v>5621</v>
      </c>
      <c r="N476" s="71">
        <f t="shared" si="23"/>
        <v>1426.54</v>
      </c>
      <c r="O476" s="40">
        <v>1426.54</v>
      </c>
      <c r="P476" s="40">
        <v>0</v>
      </c>
      <c r="Q476" s="34">
        <v>0</v>
      </c>
    </row>
    <row r="477" spans="1:17" ht="24.95" customHeight="1" x14ac:dyDescent="0.2">
      <c r="A477" s="50" t="str">
        <f t="shared" si="21"/>
        <v>1441|1440011|180|2024|15210046000102|3920|4388,84</v>
      </c>
      <c r="B477" s="50" t="str">
        <f t="shared" si="22"/>
        <v>1441|1440011|180|2024|5626</v>
      </c>
      <c r="C477" s="37">
        <v>1441</v>
      </c>
      <c r="D477" s="37">
        <v>1440011</v>
      </c>
      <c r="E477" s="37">
        <v>180</v>
      </c>
      <c r="F477" s="37">
        <v>2024</v>
      </c>
      <c r="G477" s="37">
        <v>15210046000102</v>
      </c>
      <c r="H477" s="38" t="s">
        <v>227</v>
      </c>
      <c r="I477" s="37">
        <v>3920</v>
      </c>
      <c r="J477" s="37" t="s">
        <v>289</v>
      </c>
      <c r="K477" s="37">
        <v>9</v>
      </c>
      <c r="L477" s="39">
        <v>45547</v>
      </c>
      <c r="M477" s="37">
        <v>5626</v>
      </c>
      <c r="N477" s="71">
        <f t="shared" si="23"/>
        <v>4388.84</v>
      </c>
      <c r="O477" s="40">
        <v>4178.18</v>
      </c>
      <c r="P477" s="40">
        <v>210.66</v>
      </c>
      <c r="Q477" s="34">
        <v>0</v>
      </c>
    </row>
    <row r="478" spans="1:17" ht="24.95" customHeight="1" x14ac:dyDescent="0.2">
      <c r="A478" s="50" t="str">
        <f t="shared" si="21"/>
        <v>1441|1440011|181|2024|66606667615|3611|6581,94</v>
      </c>
      <c r="B478" s="50" t="str">
        <f t="shared" si="22"/>
        <v>1441|1440011|181|2024|5432</v>
      </c>
      <c r="C478" s="37">
        <v>1441</v>
      </c>
      <c r="D478" s="37">
        <v>1440011</v>
      </c>
      <c r="E478" s="37">
        <v>181</v>
      </c>
      <c r="F478" s="37">
        <v>2024</v>
      </c>
      <c r="G478" s="37">
        <v>66606667615</v>
      </c>
      <c r="H478" s="38" t="s">
        <v>228</v>
      </c>
      <c r="I478" s="37">
        <v>3611</v>
      </c>
      <c r="J478" s="37" t="s">
        <v>421</v>
      </c>
      <c r="K478" s="37">
        <v>9</v>
      </c>
      <c r="L478" s="39">
        <v>45544</v>
      </c>
      <c r="M478" s="37">
        <v>5432</v>
      </c>
      <c r="N478" s="71">
        <f t="shared" si="23"/>
        <v>6581.94</v>
      </c>
      <c r="O478" s="40">
        <v>5823.23</v>
      </c>
      <c r="P478" s="40">
        <v>758.71</v>
      </c>
      <c r="Q478" s="34">
        <v>0</v>
      </c>
    </row>
    <row r="479" spans="1:17" ht="24.95" customHeight="1" x14ac:dyDescent="0.2">
      <c r="A479" s="50" t="str">
        <f t="shared" si="21"/>
        <v>1441|1440011|183|2024|2895180679|3611|4805,8</v>
      </c>
      <c r="B479" s="50" t="str">
        <f t="shared" si="22"/>
        <v>1441|1440011|183|2024|5579</v>
      </c>
      <c r="C479" s="37">
        <v>1441</v>
      </c>
      <c r="D479" s="37">
        <v>1440011</v>
      </c>
      <c r="E479" s="37">
        <v>183</v>
      </c>
      <c r="F479" s="37">
        <v>2024</v>
      </c>
      <c r="G479" s="37">
        <v>2895180679</v>
      </c>
      <c r="H479" s="38" t="s">
        <v>229</v>
      </c>
      <c r="I479" s="37">
        <v>3611</v>
      </c>
      <c r="J479" s="37" t="s">
        <v>421</v>
      </c>
      <c r="K479" s="37">
        <v>9</v>
      </c>
      <c r="L479" s="39">
        <v>45547</v>
      </c>
      <c r="M479" s="37">
        <v>5579</v>
      </c>
      <c r="N479" s="71">
        <f t="shared" si="23"/>
        <v>4805.8</v>
      </c>
      <c r="O479" s="40">
        <v>4514.3500000000004</v>
      </c>
      <c r="P479" s="40">
        <v>291.45</v>
      </c>
      <c r="Q479" s="34">
        <v>0</v>
      </c>
    </row>
    <row r="480" spans="1:17" ht="24.95" customHeight="1" x14ac:dyDescent="0.2">
      <c r="A480" s="50" t="str">
        <f t="shared" si="21"/>
        <v>1441|1440011|185|2024|20660570610|3611|12591,36</v>
      </c>
      <c r="B480" s="50" t="str">
        <f t="shared" si="22"/>
        <v>1441|1440011|185|2024|5624</v>
      </c>
      <c r="C480" s="37">
        <v>1441</v>
      </c>
      <c r="D480" s="37">
        <v>1440011</v>
      </c>
      <c r="E480" s="37">
        <v>185</v>
      </c>
      <c r="F480" s="37">
        <v>2024</v>
      </c>
      <c r="G480" s="37">
        <v>20660570610</v>
      </c>
      <c r="H480" s="38" t="s">
        <v>230</v>
      </c>
      <c r="I480" s="37">
        <v>3611</v>
      </c>
      <c r="J480" s="37" t="s">
        <v>421</v>
      </c>
      <c r="K480" s="37">
        <v>9</v>
      </c>
      <c r="L480" s="39">
        <v>45547</v>
      </c>
      <c r="M480" s="37">
        <v>5624</v>
      </c>
      <c r="N480" s="71">
        <f t="shared" si="23"/>
        <v>12591.36</v>
      </c>
      <c r="O480" s="40">
        <v>10180.06</v>
      </c>
      <c r="P480" s="40">
        <v>2411.3000000000002</v>
      </c>
      <c r="Q480" s="34">
        <v>0</v>
      </c>
    </row>
    <row r="481" spans="1:17" ht="24.95" customHeight="1" x14ac:dyDescent="0.2">
      <c r="A481" s="50" t="str">
        <f t="shared" si="21"/>
        <v>1441|1440011|186|2024|15226019000128|3920|7835,45</v>
      </c>
      <c r="B481" s="50" t="str">
        <f t="shared" si="22"/>
        <v>1441|1440011|186|2024|5617</v>
      </c>
      <c r="C481" s="37">
        <v>1441</v>
      </c>
      <c r="D481" s="37">
        <v>1440011</v>
      </c>
      <c r="E481" s="37">
        <v>186</v>
      </c>
      <c r="F481" s="37">
        <v>2024</v>
      </c>
      <c r="G481" s="37">
        <v>15226019000128</v>
      </c>
      <c r="H481" s="38" t="s">
        <v>231</v>
      </c>
      <c r="I481" s="37">
        <v>3920</v>
      </c>
      <c r="J481" s="37" t="s">
        <v>289</v>
      </c>
      <c r="K481" s="37">
        <v>9</v>
      </c>
      <c r="L481" s="39">
        <v>45547</v>
      </c>
      <c r="M481" s="37">
        <v>5617</v>
      </c>
      <c r="N481" s="71">
        <f t="shared" si="23"/>
        <v>7835.45</v>
      </c>
      <c r="O481" s="40">
        <v>6732.03</v>
      </c>
      <c r="P481" s="40">
        <v>1103.42</v>
      </c>
      <c r="Q481" s="34">
        <v>0</v>
      </c>
    </row>
    <row r="482" spans="1:17" ht="24.95" customHeight="1" x14ac:dyDescent="0.2">
      <c r="A482" s="50" t="str">
        <f t="shared" si="21"/>
        <v>1441|1440011|187|2024|95644954668|3611|9466,58</v>
      </c>
      <c r="B482" s="50" t="str">
        <f t="shared" si="22"/>
        <v>1441|1440011|187|2024|5426</v>
      </c>
      <c r="C482" s="37">
        <v>1441</v>
      </c>
      <c r="D482" s="37">
        <v>1440011</v>
      </c>
      <c r="E482" s="37">
        <v>187</v>
      </c>
      <c r="F482" s="37">
        <v>2024</v>
      </c>
      <c r="G482" s="37">
        <v>95644954668</v>
      </c>
      <c r="H482" s="38" t="s">
        <v>232</v>
      </c>
      <c r="I482" s="37">
        <v>3611</v>
      </c>
      <c r="J482" s="37" t="s">
        <v>421</v>
      </c>
      <c r="K482" s="37">
        <v>9</v>
      </c>
      <c r="L482" s="39">
        <v>45544</v>
      </c>
      <c r="M482" s="37">
        <v>5426</v>
      </c>
      <c r="N482" s="71">
        <f t="shared" si="23"/>
        <v>9466.58</v>
      </c>
      <c r="O482" s="40">
        <v>7914.6</v>
      </c>
      <c r="P482" s="40">
        <v>1551.98</v>
      </c>
      <c r="Q482" s="34">
        <v>0</v>
      </c>
    </row>
    <row r="483" spans="1:17" ht="24.95" customHeight="1" x14ac:dyDescent="0.2">
      <c r="A483" s="50" t="str">
        <f t="shared" si="21"/>
        <v>1441|1440011|189|2024|22884260000100|3921|26800,62</v>
      </c>
      <c r="B483" s="50" t="str">
        <f t="shared" si="22"/>
        <v>1441|1440011|189|2024|5604</v>
      </c>
      <c r="C483" s="37">
        <v>1441</v>
      </c>
      <c r="D483" s="37">
        <v>1440011</v>
      </c>
      <c r="E483" s="37">
        <v>189</v>
      </c>
      <c r="F483" s="37">
        <v>2024</v>
      </c>
      <c r="G483" s="37">
        <v>22884260000100</v>
      </c>
      <c r="H483" s="38" t="s">
        <v>142</v>
      </c>
      <c r="I483" s="37">
        <v>3921</v>
      </c>
      <c r="J483" s="37" t="s">
        <v>289</v>
      </c>
      <c r="K483" s="37">
        <v>9</v>
      </c>
      <c r="L483" s="39">
        <v>45547</v>
      </c>
      <c r="M483" s="37">
        <v>5604</v>
      </c>
      <c r="N483" s="71">
        <f t="shared" si="23"/>
        <v>26800.62</v>
      </c>
      <c r="O483" s="40">
        <v>26800.62</v>
      </c>
      <c r="P483" s="40">
        <v>0</v>
      </c>
      <c r="Q483" s="34">
        <v>0</v>
      </c>
    </row>
    <row r="484" spans="1:17" ht="24.95" customHeight="1" x14ac:dyDescent="0.2">
      <c r="A484" s="50" t="str">
        <f t="shared" si="21"/>
        <v>1441|1440011|190|2024|22884260000100|3922|4000</v>
      </c>
      <c r="B484" s="50" t="str">
        <f t="shared" si="22"/>
        <v>1441|1440011|190|2024|5605</v>
      </c>
      <c r="C484" s="37">
        <v>1441</v>
      </c>
      <c r="D484" s="37">
        <v>1440011</v>
      </c>
      <c r="E484" s="37">
        <v>190</v>
      </c>
      <c r="F484" s="37">
        <v>2024</v>
      </c>
      <c r="G484" s="37">
        <v>22884260000100</v>
      </c>
      <c r="H484" s="38" t="s">
        <v>142</v>
      </c>
      <c r="I484" s="37">
        <v>3922</v>
      </c>
      <c r="J484" s="37" t="s">
        <v>289</v>
      </c>
      <c r="K484" s="37">
        <v>9</v>
      </c>
      <c r="L484" s="39">
        <v>45547</v>
      </c>
      <c r="M484" s="37">
        <v>5605</v>
      </c>
      <c r="N484" s="71">
        <f t="shared" si="23"/>
        <v>4000</v>
      </c>
      <c r="O484" s="40">
        <v>4000</v>
      </c>
      <c r="P484" s="40">
        <v>0</v>
      </c>
      <c r="Q484" s="34">
        <v>0</v>
      </c>
    </row>
    <row r="485" spans="1:17" ht="24.95" customHeight="1" x14ac:dyDescent="0.2">
      <c r="A485" s="50" t="str">
        <f t="shared" si="21"/>
        <v>1441|1440011|192|2024|7346326000114|4002|233958,78</v>
      </c>
      <c r="B485" s="50" t="str">
        <f t="shared" si="22"/>
        <v>1441|1440011|192|2024|5548</v>
      </c>
      <c r="C485" s="37">
        <v>1441</v>
      </c>
      <c r="D485" s="37">
        <v>1440011</v>
      </c>
      <c r="E485" s="37">
        <v>192</v>
      </c>
      <c r="F485" s="37">
        <v>2024</v>
      </c>
      <c r="G485" s="37">
        <v>7346326000114</v>
      </c>
      <c r="H485" s="38" t="s">
        <v>233</v>
      </c>
      <c r="I485" s="37">
        <v>4002</v>
      </c>
      <c r="J485" s="37" t="s">
        <v>285</v>
      </c>
      <c r="K485" s="37">
        <v>9</v>
      </c>
      <c r="L485" s="39">
        <v>45546</v>
      </c>
      <c r="M485" s="37">
        <v>5548</v>
      </c>
      <c r="N485" s="71">
        <f t="shared" si="23"/>
        <v>233958.78</v>
      </c>
      <c r="O485" s="40">
        <v>222728.76</v>
      </c>
      <c r="P485" s="40">
        <v>11230.02</v>
      </c>
      <c r="Q485" s="34">
        <v>0</v>
      </c>
    </row>
    <row r="486" spans="1:17" ht="24.95" customHeight="1" x14ac:dyDescent="0.2">
      <c r="A486" s="50" t="str">
        <f t="shared" si="21"/>
        <v>1441|1440011|192|2024|7346326000114|4002|234066,03</v>
      </c>
      <c r="B486" s="50" t="str">
        <f t="shared" si="22"/>
        <v>1441|1440011|192|2024|5917</v>
      </c>
      <c r="C486" s="37">
        <v>1441</v>
      </c>
      <c r="D486" s="37">
        <v>1440011</v>
      </c>
      <c r="E486" s="37">
        <v>192</v>
      </c>
      <c r="F486" s="37">
        <v>2024</v>
      </c>
      <c r="G486" s="37">
        <v>7346326000114</v>
      </c>
      <c r="H486" s="38" t="s">
        <v>233</v>
      </c>
      <c r="I486" s="37">
        <v>4002</v>
      </c>
      <c r="J486" s="37" t="s">
        <v>285</v>
      </c>
      <c r="K486" s="37">
        <v>9</v>
      </c>
      <c r="L486" s="39">
        <v>45559</v>
      </c>
      <c r="M486" s="37">
        <v>5917</v>
      </c>
      <c r="N486" s="71">
        <f t="shared" si="23"/>
        <v>234066.03</v>
      </c>
      <c r="O486" s="40">
        <v>222830.86</v>
      </c>
      <c r="P486" s="40">
        <v>11235.17</v>
      </c>
      <c r="Q486" s="34">
        <v>0</v>
      </c>
    </row>
    <row r="487" spans="1:17" ht="24.95" customHeight="1" x14ac:dyDescent="0.2">
      <c r="A487" s="50" t="str">
        <f t="shared" si="21"/>
        <v>1441|1440011|193|2024|24891606649|3611|5000</v>
      </c>
      <c r="B487" s="50" t="str">
        <f t="shared" si="22"/>
        <v>1441|1440011|193|2024|5422</v>
      </c>
      <c r="C487" s="37">
        <v>1441</v>
      </c>
      <c r="D487" s="37">
        <v>1440011</v>
      </c>
      <c r="E487" s="37">
        <v>193</v>
      </c>
      <c r="F487" s="37">
        <v>2024</v>
      </c>
      <c r="G487" s="37">
        <v>24891606649</v>
      </c>
      <c r="H487" s="38" t="s">
        <v>234</v>
      </c>
      <c r="I487" s="37">
        <v>3611</v>
      </c>
      <c r="J487" s="37" t="s">
        <v>421</v>
      </c>
      <c r="K487" s="37">
        <v>9</v>
      </c>
      <c r="L487" s="39">
        <v>45544</v>
      </c>
      <c r="M487" s="37">
        <v>5422</v>
      </c>
      <c r="N487" s="71">
        <f t="shared" si="23"/>
        <v>5000</v>
      </c>
      <c r="O487" s="40">
        <v>4664.8500000000004</v>
      </c>
      <c r="P487" s="40">
        <v>335.15</v>
      </c>
      <c r="Q487" s="34">
        <v>0</v>
      </c>
    </row>
    <row r="488" spans="1:17" ht="24.95" customHeight="1" x14ac:dyDescent="0.2">
      <c r="A488" s="50" t="str">
        <f t="shared" si="21"/>
        <v>1441|1440011|194|2024|84939974634|3611|5000</v>
      </c>
      <c r="B488" s="50" t="str">
        <f t="shared" si="22"/>
        <v>1441|1440011|194|2024|5421</v>
      </c>
      <c r="C488" s="37">
        <v>1441</v>
      </c>
      <c r="D488" s="37">
        <v>1440011</v>
      </c>
      <c r="E488" s="37">
        <v>194</v>
      </c>
      <c r="F488" s="37">
        <v>2024</v>
      </c>
      <c r="G488" s="37">
        <v>84939974634</v>
      </c>
      <c r="H488" s="38" t="s">
        <v>235</v>
      </c>
      <c r="I488" s="37">
        <v>3611</v>
      </c>
      <c r="J488" s="37" t="s">
        <v>421</v>
      </c>
      <c r="K488" s="37">
        <v>9</v>
      </c>
      <c r="L488" s="39">
        <v>45544</v>
      </c>
      <c r="M488" s="37">
        <v>5421</v>
      </c>
      <c r="N488" s="71">
        <f t="shared" si="23"/>
        <v>5000</v>
      </c>
      <c r="O488" s="40">
        <v>4664.8500000000004</v>
      </c>
      <c r="P488" s="40">
        <v>335.15</v>
      </c>
      <c r="Q488" s="34">
        <v>0</v>
      </c>
    </row>
    <row r="489" spans="1:17" ht="24.95" customHeight="1" x14ac:dyDescent="0.2">
      <c r="A489" s="50" t="str">
        <f t="shared" si="21"/>
        <v>1441|1440011|195|2024|16630743000185|3921|20100</v>
      </c>
      <c r="B489" s="50" t="str">
        <f t="shared" si="22"/>
        <v>1441|1440011|195|2024|5881</v>
      </c>
      <c r="C489" s="37">
        <v>1441</v>
      </c>
      <c r="D489" s="37">
        <v>1440011</v>
      </c>
      <c r="E489" s="37">
        <v>195</v>
      </c>
      <c r="F489" s="37">
        <v>2024</v>
      </c>
      <c r="G489" s="37">
        <v>16630743000185</v>
      </c>
      <c r="H489" s="38" t="s">
        <v>236</v>
      </c>
      <c r="I489" s="37">
        <v>3921</v>
      </c>
      <c r="J489" s="37" t="s">
        <v>289</v>
      </c>
      <c r="K489" s="37">
        <v>9</v>
      </c>
      <c r="L489" s="39">
        <v>45555</v>
      </c>
      <c r="M489" s="37">
        <v>5881</v>
      </c>
      <c r="N489" s="71">
        <f t="shared" si="23"/>
        <v>20100</v>
      </c>
      <c r="O489" s="40">
        <v>20100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1441|1440011|195|2024|16630743000185|3921|1517,05</v>
      </c>
      <c r="B490" s="50" t="str">
        <f t="shared" si="22"/>
        <v>1441|1440011|195|2024|5883</v>
      </c>
      <c r="C490" s="37">
        <v>1441</v>
      </c>
      <c r="D490" s="37">
        <v>1440011</v>
      </c>
      <c r="E490" s="37">
        <v>195</v>
      </c>
      <c r="F490" s="37">
        <v>2024</v>
      </c>
      <c r="G490" s="37">
        <v>16630743000185</v>
      </c>
      <c r="H490" s="38" t="s">
        <v>236</v>
      </c>
      <c r="I490" s="37">
        <v>3921</v>
      </c>
      <c r="J490" s="37" t="s">
        <v>289</v>
      </c>
      <c r="K490" s="37">
        <v>9</v>
      </c>
      <c r="L490" s="39">
        <v>45555</v>
      </c>
      <c r="M490" s="37">
        <v>5883</v>
      </c>
      <c r="N490" s="71">
        <f t="shared" si="23"/>
        <v>1517.05</v>
      </c>
      <c r="O490" s="40">
        <v>1517.05</v>
      </c>
      <c r="P490" s="40">
        <v>0</v>
      </c>
      <c r="Q490" s="34">
        <v>0</v>
      </c>
    </row>
    <row r="491" spans="1:17" ht="24.95" customHeight="1" x14ac:dyDescent="0.2">
      <c r="A491" s="50" t="str">
        <f t="shared" si="21"/>
        <v>1441|1440011|196|2024|40119130000162|3921|979,9</v>
      </c>
      <c r="B491" s="50" t="str">
        <f t="shared" si="22"/>
        <v>1441|1440011|196|2024|5558</v>
      </c>
      <c r="C491" s="37">
        <v>1441</v>
      </c>
      <c r="D491" s="37">
        <v>1440011</v>
      </c>
      <c r="E491" s="37">
        <v>196</v>
      </c>
      <c r="F491" s="37">
        <v>2024</v>
      </c>
      <c r="G491" s="37">
        <v>40119130000162</v>
      </c>
      <c r="H491" s="38" t="s">
        <v>237</v>
      </c>
      <c r="I491" s="37">
        <v>3921</v>
      </c>
      <c r="J491" s="37" t="s">
        <v>289</v>
      </c>
      <c r="K491" s="37">
        <v>9</v>
      </c>
      <c r="L491" s="39">
        <v>45546</v>
      </c>
      <c r="M491" s="37">
        <v>5558</v>
      </c>
      <c r="N491" s="71">
        <f t="shared" si="23"/>
        <v>979.9</v>
      </c>
      <c r="O491" s="40">
        <v>979.9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1441|1440011|199|2024|38133478000162|3920|10867,02</v>
      </c>
      <c r="B492" s="50" t="str">
        <f t="shared" si="22"/>
        <v>1441|1440011|199|2024|5625</v>
      </c>
      <c r="C492" s="37">
        <v>1441</v>
      </c>
      <c r="D492" s="37">
        <v>1440011</v>
      </c>
      <c r="E492" s="37">
        <v>199</v>
      </c>
      <c r="F492" s="37">
        <v>2024</v>
      </c>
      <c r="G492" s="37">
        <v>38133478000162</v>
      </c>
      <c r="H492" s="38" t="s">
        <v>238</v>
      </c>
      <c r="I492" s="37">
        <v>3920</v>
      </c>
      <c r="J492" s="37" t="s">
        <v>289</v>
      </c>
      <c r="K492" s="37">
        <v>9</v>
      </c>
      <c r="L492" s="39">
        <v>45547</v>
      </c>
      <c r="M492" s="37">
        <v>5625</v>
      </c>
      <c r="N492" s="71">
        <f t="shared" si="23"/>
        <v>10867.02</v>
      </c>
      <c r="O492" s="40">
        <v>10345.4</v>
      </c>
      <c r="P492" s="40">
        <v>521.62</v>
      </c>
      <c r="Q492" s="34">
        <v>0</v>
      </c>
    </row>
    <row r="493" spans="1:17" ht="24.95" customHeight="1" x14ac:dyDescent="0.2">
      <c r="A493" s="50" t="str">
        <f t="shared" si="21"/>
        <v>1441|1440011|200|2024|29412494000101|3920|5743,61</v>
      </c>
      <c r="B493" s="50" t="str">
        <f t="shared" si="22"/>
        <v>1441|1440011|200|2024|5598</v>
      </c>
      <c r="C493" s="37">
        <v>1441</v>
      </c>
      <c r="D493" s="37">
        <v>1440011</v>
      </c>
      <c r="E493" s="37">
        <v>200</v>
      </c>
      <c r="F493" s="37">
        <v>2024</v>
      </c>
      <c r="G493" s="37">
        <v>29412494000101</v>
      </c>
      <c r="H493" s="38" t="s">
        <v>239</v>
      </c>
      <c r="I493" s="37">
        <v>3920</v>
      </c>
      <c r="J493" s="37" t="s">
        <v>289</v>
      </c>
      <c r="K493" s="37">
        <v>9</v>
      </c>
      <c r="L493" s="39">
        <v>45547</v>
      </c>
      <c r="M493" s="37">
        <v>5598</v>
      </c>
      <c r="N493" s="71">
        <f t="shared" si="23"/>
        <v>5743.61</v>
      </c>
      <c r="O493" s="40">
        <v>5467.92</v>
      </c>
      <c r="P493" s="40">
        <v>275.69</v>
      </c>
      <c r="Q493" s="34">
        <v>0</v>
      </c>
    </row>
    <row r="494" spans="1:17" ht="24.95" customHeight="1" x14ac:dyDescent="0.2">
      <c r="A494" s="50" t="str">
        <f t="shared" si="21"/>
        <v>1441|1440011|201|2024|18229133000108|3920|4690,83</v>
      </c>
      <c r="B494" s="50" t="str">
        <f t="shared" si="22"/>
        <v>1441|1440011|201|2024|5480</v>
      </c>
      <c r="C494" s="37">
        <v>1441</v>
      </c>
      <c r="D494" s="37">
        <v>1440011</v>
      </c>
      <c r="E494" s="37">
        <v>201</v>
      </c>
      <c r="F494" s="37">
        <v>2024</v>
      </c>
      <c r="G494" s="37">
        <v>18229133000108</v>
      </c>
      <c r="H494" s="38" t="s">
        <v>240</v>
      </c>
      <c r="I494" s="37">
        <v>3920</v>
      </c>
      <c r="J494" s="37" t="s">
        <v>289</v>
      </c>
      <c r="K494" s="37">
        <v>9</v>
      </c>
      <c r="L494" s="39">
        <v>45545</v>
      </c>
      <c r="M494" s="37">
        <v>5480</v>
      </c>
      <c r="N494" s="71">
        <f t="shared" si="23"/>
        <v>4690.83</v>
      </c>
      <c r="O494" s="40">
        <v>4465.67</v>
      </c>
      <c r="P494" s="40">
        <v>225.16</v>
      </c>
      <c r="Q494" s="34">
        <v>0</v>
      </c>
    </row>
    <row r="495" spans="1:17" ht="24.95" customHeight="1" x14ac:dyDescent="0.2">
      <c r="A495" s="50" t="str">
        <f t="shared" si="21"/>
        <v>1441|1440011|202|2024|26385765000180|3920|34534,21</v>
      </c>
      <c r="B495" s="50" t="str">
        <f t="shared" si="22"/>
        <v>1441|1440011|202|2024|5528</v>
      </c>
      <c r="C495" s="37">
        <v>1441</v>
      </c>
      <c r="D495" s="37">
        <v>1440011</v>
      </c>
      <c r="E495" s="37">
        <v>202</v>
      </c>
      <c r="F495" s="37">
        <v>2024</v>
      </c>
      <c r="G495" s="37">
        <v>26385765000180</v>
      </c>
      <c r="H495" s="38" t="s">
        <v>241</v>
      </c>
      <c r="I495" s="37">
        <v>3920</v>
      </c>
      <c r="J495" s="37" t="s">
        <v>289</v>
      </c>
      <c r="K495" s="37">
        <v>9</v>
      </c>
      <c r="L495" s="39">
        <v>45545</v>
      </c>
      <c r="M495" s="37">
        <v>5528</v>
      </c>
      <c r="N495" s="71">
        <f t="shared" si="23"/>
        <v>34534.21</v>
      </c>
      <c r="O495" s="40">
        <v>32876.57</v>
      </c>
      <c r="P495" s="40">
        <v>1657.64</v>
      </c>
      <c r="Q495" s="34">
        <v>0</v>
      </c>
    </row>
    <row r="496" spans="1:17" ht="24.95" customHeight="1" x14ac:dyDescent="0.2">
      <c r="A496" s="50" t="str">
        <f t="shared" si="21"/>
        <v>1441|1440011|203|2024|540583000143|3920|10836,88</v>
      </c>
      <c r="B496" s="50" t="str">
        <f t="shared" si="22"/>
        <v>1441|1440011|203|2024|5587</v>
      </c>
      <c r="C496" s="37">
        <v>1441</v>
      </c>
      <c r="D496" s="37">
        <v>1440011</v>
      </c>
      <c r="E496" s="37">
        <v>203</v>
      </c>
      <c r="F496" s="37">
        <v>2024</v>
      </c>
      <c r="G496" s="37">
        <v>540583000143</v>
      </c>
      <c r="H496" s="38" t="s">
        <v>242</v>
      </c>
      <c r="I496" s="37">
        <v>3920</v>
      </c>
      <c r="J496" s="37" t="s">
        <v>289</v>
      </c>
      <c r="K496" s="37">
        <v>9</v>
      </c>
      <c r="L496" s="39">
        <v>45547</v>
      </c>
      <c r="M496" s="37">
        <v>5587</v>
      </c>
      <c r="N496" s="71">
        <f t="shared" si="23"/>
        <v>10836.88</v>
      </c>
      <c r="O496" s="40">
        <v>10398.14</v>
      </c>
      <c r="P496" s="40">
        <v>438.74</v>
      </c>
      <c r="Q496" s="34">
        <v>0</v>
      </c>
    </row>
    <row r="497" spans="1:17" ht="24.95" customHeight="1" x14ac:dyDescent="0.2">
      <c r="A497" s="50" t="str">
        <f t="shared" si="21"/>
        <v>1441|1440011|205|2024|9264396000159|3920|3728,27</v>
      </c>
      <c r="B497" s="50" t="str">
        <f t="shared" si="22"/>
        <v>1441|1440011|205|2024|5494</v>
      </c>
      <c r="C497" s="37">
        <v>1441</v>
      </c>
      <c r="D497" s="37">
        <v>1440011</v>
      </c>
      <c r="E497" s="37">
        <v>205</v>
      </c>
      <c r="F497" s="37">
        <v>2024</v>
      </c>
      <c r="G497" s="37">
        <v>9264396000159</v>
      </c>
      <c r="H497" s="38" t="s">
        <v>243</v>
      </c>
      <c r="I497" s="37">
        <v>3920</v>
      </c>
      <c r="J497" s="37" t="s">
        <v>289</v>
      </c>
      <c r="K497" s="37">
        <v>9</v>
      </c>
      <c r="L497" s="39">
        <v>45545</v>
      </c>
      <c r="M497" s="37">
        <v>5494</v>
      </c>
      <c r="N497" s="71">
        <f t="shared" si="23"/>
        <v>3728.27</v>
      </c>
      <c r="O497" s="40">
        <v>3549.31</v>
      </c>
      <c r="P497" s="40">
        <v>178.96</v>
      </c>
      <c r="Q497" s="34">
        <v>0</v>
      </c>
    </row>
    <row r="498" spans="1:17" ht="24.95" customHeight="1" x14ac:dyDescent="0.2">
      <c r="A498" s="50" t="str">
        <f t="shared" si="21"/>
        <v>1441|1440011|206|2024|8229035000109|3920|169453,66</v>
      </c>
      <c r="B498" s="50" t="str">
        <f t="shared" si="22"/>
        <v>1441|1440011|206|2024|5501</v>
      </c>
      <c r="C498" s="37">
        <v>1441</v>
      </c>
      <c r="D498" s="37">
        <v>1440011</v>
      </c>
      <c r="E498" s="37">
        <v>206</v>
      </c>
      <c r="F498" s="37">
        <v>2024</v>
      </c>
      <c r="G498" s="37">
        <v>8229035000109</v>
      </c>
      <c r="H498" s="38" t="s">
        <v>244</v>
      </c>
      <c r="I498" s="37">
        <v>3920</v>
      </c>
      <c r="J498" s="37" t="s">
        <v>289</v>
      </c>
      <c r="K498" s="37">
        <v>9</v>
      </c>
      <c r="L498" s="39">
        <v>45545</v>
      </c>
      <c r="M498" s="37">
        <v>5501</v>
      </c>
      <c r="N498" s="71">
        <f t="shared" si="23"/>
        <v>169453.66</v>
      </c>
      <c r="O498" s="40">
        <v>161319.88</v>
      </c>
      <c r="P498" s="40">
        <v>8133.78</v>
      </c>
      <c r="Q498" s="34">
        <v>0</v>
      </c>
    </row>
    <row r="499" spans="1:17" ht="24.95" customHeight="1" x14ac:dyDescent="0.2">
      <c r="A499" s="50" t="str">
        <f t="shared" si="21"/>
        <v>1441|1440011|207|2024|7353227000160|3920|383085,28</v>
      </c>
      <c r="B499" s="50" t="str">
        <f t="shared" si="22"/>
        <v>1441|1440011|207|2024|5580</v>
      </c>
      <c r="C499" s="37">
        <v>1441</v>
      </c>
      <c r="D499" s="37">
        <v>1440011</v>
      </c>
      <c r="E499" s="37">
        <v>207</v>
      </c>
      <c r="F499" s="37">
        <v>2024</v>
      </c>
      <c r="G499" s="37">
        <v>7353227000160</v>
      </c>
      <c r="H499" s="38" t="s">
        <v>245</v>
      </c>
      <c r="I499" s="37">
        <v>3920</v>
      </c>
      <c r="J499" s="37" t="s">
        <v>289</v>
      </c>
      <c r="K499" s="37">
        <v>9</v>
      </c>
      <c r="L499" s="39">
        <v>45547</v>
      </c>
      <c r="M499" s="37">
        <v>5580</v>
      </c>
      <c r="N499" s="71">
        <f t="shared" si="23"/>
        <v>383085.28</v>
      </c>
      <c r="O499" s="40">
        <v>364697.19</v>
      </c>
      <c r="P499" s="40">
        <v>18388.09</v>
      </c>
      <c r="Q499" s="34">
        <v>0</v>
      </c>
    </row>
    <row r="500" spans="1:17" ht="24.95" customHeight="1" x14ac:dyDescent="0.2">
      <c r="A500" s="50" t="str">
        <f t="shared" si="21"/>
        <v>1441|1440011|208|2024|28771161000106|3920|5084,9</v>
      </c>
      <c r="B500" s="50" t="str">
        <f t="shared" si="22"/>
        <v>1441|1440011|208|2024|5513</v>
      </c>
      <c r="C500" s="37">
        <v>1441</v>
      </c>
      <c r="D500" s="37">
        <v>1440011</v>
      </c>
      <c r="E500" s="37">
        <v>208</v>
      </c>
      <c r="F500" s="37">
        <v>2024</v>
      </c>
      <c r="G500" s="37">
        <v>28771161000106</v>
      </c>
      <c r="H500" s="38" t="s">
        <v>246</v>
      </c>
      <c r="I500" s="37">
        <v>3920</v>
      </c>
      <c r="J500" s="37" t="s">
        <v>289</v>
      </c>
      <c r="K500" s="37">
        <v>9</v>
      </c>
      <c r="L500" s="39">
        <v>45545</v>
      </c>
      <c r="M500" s="37">
        <v>5513</v>
      </c>
      <c r="N500" s="71">
        <f t="shared" si="23"/>
        <v>5084.8999999999996</v>
      </c>
      <c r="O500" s="40">
        <v>4840.82</v>
      </c>
      <c r="P500" s="40">
        <v>244.08</v>
      </c>
      <c r="Q500" s="34">
        <v>0</v>
      </c>
    </row>
    <row r="501" spans="1:17" ht="24.95" customHeight="1" x14ac:dyDescent="0.2">
      <c r="A501" s="50" t="str">
        <f t="shared" si="21"/>
        <v>1441|1440011|209|2024|7887283000184|3920|5790,62</v>
      </c>
      <c r="B501" s="50" t="str">
        <f t="shared" si="22"/>
        <v>1441|1440011|209|2024|5533</v>
      </c>
      <c r="C501" s="37">
        <v>1441</v>
      </c>
      <c r="D501" s="37">
        <v>1440011</v>
      </c>
      <c r="E501" s="37">
        <v>209</v>
      </c>
      <c r="F501" s="37">
        <v>2024</v>
      </c>
      <c r="G501" s="37">
        <v>7887283000184</v>
      </c>
      <c r="H501" s="38" t="s">
        <v>247</v>
      </c>
      <c r="I501" s="37">
        <v>3920</v>
      </c>
      <c r="J501" s="37" t="s">
        <v>289</v>
      </c>
      <c r="K501" s="37">
        <v>9</v>
      </c>
      <c r="L501" s="39">
        <v>45545</v>
      </c>
      <c r="M501" s="37">
        <v>5533</v>
      </c>
      <c r="N501" s="71">
        <f t="shared" si="23"/>
        <v>5790.62</v>
      </c>
      <c r="O501" s="40">
        <v>5512.67</v>
      </c>
      <c r="P501" s="40">
        <v>277.95</v>
      </c>
      <c r="Q501" s="34">
        <v>0</v>
      </c>
    </row>
    <row r="502" spans="1:17" ht="24.95" customHeight="1" x14ac:dyDescent="0.2">
      <c r="A502" s="50" t="str">
        <f t="shared" si="21"/>
        <v>1441|1440011|210|2024|26136325000190|3920|915,62</v>
      </c>
      <c r="B502" s="50" t="str">
        <f t="shared" si="22"/>
        <v>1441|1440011|210|2024|5482</v>
      </c>
      <c r="C502" s="37">
        <v>1441</v>
      </c>
      <c r="D502" s="37">
        <v>1440011</v>
      </c>
      <c r="E502" s="37">
        <v>210</v>
      </c>
      <c r="F502" s="37">
        <v>2024</v>
      </c>
      <c r="G502" s="37">
        <v>26136325000190</v>
      </c>
      <c r="H502" s="38" t="s">
        <v>248</v>
      </c>
      <c r="I502" s="37">
        <v>3920</v>
      </c>
      <c r="J502" s="37" t="s">
        <v>289</v>
      </c>
      <c r="K502" s="37">
        <v>9</v>
      </c>
      <c r="L502" s="39">
        <v>45545</v>
      </c>
      <c r="M502" s="37">
        <v>5482</v>
      </c>
      <c r="N502" s="71">
        <f t="shared" si="23"/>
        <v>915.62</v>
      </c>
      <c r="O502" s="40">
        <v>915.62</v>
      </c>
      <c r="P502" s="40">
        <v>0</v>
      </c>
      <c r="Q502" s="34">
        <v>0</v>
      </c>
    </row>
    <row r="503" spans="1:17" ht="24.95" customHeight="1" x14ac:dyDescent="0.2">
      <c r="A503" s="50" t="str">
        <f t="shared" si="21"/>
        <v>1441|1440011|211|2024|37454422000147|3920|6632,47</v>
      </c>
      <c r="B503" s="50" t="str">
        <f t="shared" si="22"/>
        <v>1441|1440011|211|2024|5613</v>
      </c>
      <c r="C503" s="37">
        <v>1441</v>
      </c>
      <c r="D503" s="37">
        <v>1440011</v>
      </c>
      <c r="E503" s="37">
        <v>211</v>
      </c>
      <c r="F503" s="37">
        <v>2024</v>
      </c>
      <c r="G503" s="37">
        <v>37454422000147</v>
      </c>
      <c r="H503" s="38" t="s">
        <v>249</v>
      </c>
      <c r="I503" s="37">
        <v>3920</v>
      </c>
      <c r="J503" s="37" t="s">
        <v>289</v>
      </c>
      <c r="K503" s="37">
        <v>9</v>
      </c>
      <c r="L503" s="39">
        <v>45547</v>
      </c>
      <c r="M503" s="37">
        <v>5613</v>
      </c>
      <c r="N503" s="71">
        <f t="shared" si="23"/>
        <v>6632.47</v>
      </c>
      <c r="O503" s="40">
        <v>5859.87</v>
      </c>
      <c r="P503" s="40">
        <v>772.6</v>
      </c>
      <c r="Q503" s="34">
        <v>0</v>
      </c>
    </row>
    <row r="504" spans="1:17" ht="24.95" customHeight="1" x14ac:dyDescent="0.2">
      <c r="A504" s="50" t="str">
        <f t="shared" si="21"/>
        <v>1441|1440011|212|2024|9256973000160|3920|9626,35</v>
      </c>
      <c r="B504" s="50" t="str">
        <f t="shared" si="22"/>
        <v>1441|1440011|212|2024|5585</v>
      </c>
      <c r="C504" s="37">
        <v>1441</v>
      </c>
      <c r="D504" s="37">
        <v>1440011</v>
      </c>
      <c r="E504" s="37">
        <v>212</v>
      </c>
      <c r="F504" s="37">
        <v>2024</v>
      </c>
      <c r="G504" s="37">
        <v>9256973000160</v>
      </c>
      <c r="H504" s="38" t="s">
        <v>250</v>
      </c>
      <c r="I504" s="37">
        <v>3920</v>
      </c>
      <c r="J504" s="37" t="s">
        <v>289</v>
      </c>
      <c r="K504" s="37">
        <v>9</v>
      </c>
      <c r="L504" s="39">
        <v>45547</v>
      </c>
      <c r="M504" s="37">
        <v>5585</v>
      </c>
      <c r="N504" s="71">
        <f t="shared" si="23"/>
        <v>9626.35</v>
      </c>
      <c r="O504" s="40">
        <v>9164.2900000000009</v>
      </c>
      <c r="P504" s="40">
        <v>462.06</v>
      </c>
      <c r="Q504" s="34">
        <v>0</v>
      </c>
    </row>
    <row r="505" spans="1:17" ht="24.95" customHeight="1" x14ac:dyDescent="0.2">
      <c r="A505" s="50" t="str">
        <f t="shared" si="21"/>
        <v>1441|1440011|213|2024|32100739000161|3920|11129,23</v>
      </c>
      <c r="B505" s="50" t="str">
        <f t="shared" si="22"/>
        <v>1441|1440011|213|2024|5590</v>
      </c>
      <c r="C505" s="37">
        <v>1441</v>
      </c>
      <c r="D505" s="37">
        <v>1440011</v>
      </c>
      <c r="E505" s="37">
        <v>213</v>
      </c>
      <c r="F505" s="37">
        <v>2024</v>
      </c>
      <c r="G505" s="37">
        <v>32100739000161</v>
      </c>
      <c r="H505" s="38" t="s">
        <v>251</v>
      </c>
      <c r="I505" s="37">
        <v>3920</v>
      </c>
      <c r="J505" s="37" t="s">
        <v>289</v>
      </c>
      <c r="K505" s="37">
        <v>9</v>
      </c>
      <c r="L505" s="39">
        <v>45547</v>
      </c>
      <c r="M505" s="37">
        <v>5590</v>
      </c>
      <c r="N505" s="71">
        <f t="shared" si="23"/>
        <v>11129.230000000001</v>
      </c>
      <c r="O505" s="40">
        <v>10595.03</v>
      </c>
      <c r="P505" s="40">
        <v>534.20000000000005</v>
      </c>
      <c r="Q505" s="34">
        <v>0</v>
      </c>
    </row>
    <row r="506" spans="1:17" ht="24.95" customHeight="1" x14ac:dyDescent="0.2">
      <c r="A506" s="50" t="str">
        <f t="shared" si="21"/>
        <v>1441|1440011|214|2024|29315416000180|3920|2484,94</v>
      </c>
      <c r="B506" s="50" t="str">
        <f t="shared" si="22"/>
        <v>1441|1440011|214|2024|5608</v>
      </c>
      <c r="C506" s="37">
        <v>1441</v>
      </c>
      <c r="D506" s="37">
        <v>1440011</v>
      </c>
      <c r="E506" s="37">
        <v>214</v>
      </c>
      <c r="F506" s="37">
        <v>2024</v>
      </c>
      <c r="G506" s="37">
        <v>29315416000180</v>
      </c>
      <c r="H506" s="38" t="s">
        <v>252</v>
      </c>
      <c r="I506" s="37">
        <v>3920</v>
      </c>
      <c r="J506" s="37" t="s">
        <v>289</v>
      </c>
      <c r="K506" s="37">
        <v>9</v>
      </c>
      <c r="L506" s="39">
        <v>45547</v>
      </c>
      <c r="M506" s="37">
        <v>5608</v>
      </c>
      <c r="N506" s="71">
        <f t="shared" si="23"/>
        <v>2484.94</v>
      </c>
      <c r="O506" s="40">
        <v>2365.66</v>
      </c>
      <c r="P506" s="40">
        <v>119.28</v>
      </c>
      <c r="Q506" s="34">
        <v>0</v>
      </c>
    </row>
    <row r="507" spans="1:17" ht="24.95" customHeight="1" x14ac:dyDescent="0.2">
      <c r="A507" s="50" t="str">
        <f t="shared" si="21"/>
        <v>1441|1440011|215|2024|69209960653|3611|2021,16</v>
      </c>
      <c r="B507" s="50" t="str">
        <f t="shared" si="22"/>
        <v>1441|1440011|215|2024|5424</v>
      </c>
      <c r="C507" s="37">
        <v>1441</v>
      </c>
      <c r="D507" s="37">
        <v>1440011</v>
      </c>
      <c r="E507" s="37">
        <v>215</v>
      </c>
      <c r="F507" s="37">
        <v>2024</v>
      </c>
      <c r="G507" s="37">
        <v>69209960653</v>
      </c>
      <c r="H507" s="38" t="s">
        <v>253</v>
      </c>
      <c r="I507" s="37">
        <v>3611</v>
      </c>
      <c r="J507" s="37" t="s">
        <v>421</v>
      </c>
      <c r="K507" s="37">
        <v>9</v>
      </c>
      <c r="L507" s="39">
        <v>45544</v>
      </c>
      <c r="M507" s="37">
        <v>5424</v>
      </c>
      <c r="N507" s="71">
        <f t="shared" si="23"/>
        <v>2021.16</v>
      </c>
      <c r="O507" s="40">
        <v>2021.16</v>
      </c>
      <c r="P507" s="40">
        <v>0</v>
      </c>
      <c r="Q507" s="34">
        <v>0</v>
      </c>
    </row>
    <row r="508" spans="1:17" ht="24.95" customHeight="1" x14ac:dyDescent="0.2">
      <c r="A508" s="50" t="str">
        <f t="shared" si="21"/>
        <v>1441|1440011|216|2024|12104191653|3611|12066,82</v>
      </c>
      <c r="B508" s="50" t="str">
        <f t="shared" si="22"/>
        <v>1441|1440011|216|2024|5603</v>
      </c>
      <c r="C508" s="37">
        <v>1441</v>
      </c>
      <c r="D508" s="37">
        <v>1440011</v>
      </c>
      <c r="E508" s="37">
        <v>216</v>
      </c>
      <c r="F508" s="37">
        <v>2024</v>
      </c>
      <c r="G508" s="37">
        <v>12104191653</v>
      </c>
      <c r="H508" s="38" t="s">
        <v>254</v>
      </c>
      <c r="I508" s="37">
        <v>3611</v>
      </c>
      <c r="J508" s="37" t="s">
        <v>421</v>
      </c>
      <c r="K508" s="37">
        <v>9</v>
      </c>
      <c r="L508" s="39">
        <v>45547</v>
      </c>
      <c r="M508" s="37">
        <v>5603</v>
      </c>
      <c r="N508" s="71">
        <f t="shared" si="23"/>
        <v>12066.82</v>
      </c>
      <c r="O508" s="40">
        <v>9799.77</v>
      </c>
      <c r="P508" s="40">
        <v>2267.0500000000002</v>
      </c>
      <c r="Q508" s="34">
        <v>0</v>
      </c>
    </row>
    <row r="509" spans="1:17" ht="24.95" customHeight="1" x14ac:dyDescent="0.2">
      <c r="A509" s="50" t="str">
        <f t="shared" si="21"/>
        <v>1441|1440011|219|2024|9069772000154|3920|15781,57</v>
      </c>
      <c r="B509" s="50" t="str">
        <f t="shared" si="22"/>
        <v>1441|1440011|219|2024|5574</v>
      </c>
      <c r="C509" s="37">
        <v>1441</v>
      </c>
      <c r="D509" s="37">
        <v>1440011</v>
      </c>
      <c r="E509" s="37">
        <v>219</v>
      </c>
      <c r="F509" s="37">
        <v>2024</v>
      </c>
      <c r="G509" s="37">
        <v>9069772000154</v>
      </c>
      <c r="H509" s="38" t="s">
        <v>255</v>
      </c>
      <c r="I509" s="37">
        <v>3920</v>
      </c>
      <c r="J509" s="37" t="s">
        <v>289</v>
      </c>
      <c r="K509" s="37">
        <v>9</v>
      </c>
      <c r="L509" s="39">
        <v>45547</v>
      </c>
      <c r="M509" s="37">
        <v>5574</v>
      </c>
      <c r="N509" s="71">
        <f t="shared" si="23"/>
        <v>15781.57</v>
      </c>
      <c r="O509" s="40">
        <v>15024.05</v>
      </c>
      <c r="P509" s="40">
        <v>757.52</v>
      </c>
      <c r="Q509" s="34">
        <v>0</v>
      </c>
    </row>
    <row r="510" spans="1:17" ht="24.95" customHeight="1" x14ac:dyDescent="0.2">
      <c r="A510" s="50" t="str">
        <f t="shared" si="21"/>
        <v>1441|1440011|221|2024|40574380000192|3920|185000</v>
      </c>
      <c r="B510" s="50" t="str">
        <f t="shared" si="22"/>
        <v>1441|1440011|221|2024|5527</v>
      </c>
      <c r="C510" s="37">
        <v>1441</v>
      </c>
      <c r="D510" s="37">
        <v>1440011</v>
      </c>
      <c r="E510" s="37">
        <v>221</v>
      </c>
      <c r="F510" s="37">
        <v>2024</v>
      </c>
      <c r="G510" s="37">
        <v>40574380000192</v>
      </c>
      <c r="H510" s="38" t="s">
        <v>256</v>
      </c>
      <c r="I510" s="37">
        <v>3920</v>
      </c>
      <c r="J510" s="37" t="s">
        <v>289</v>
      </c>
      <c r="K510" s="37">
        <v>9</v>
      </c>
      <c r="L510" s="39">
        <v>45545</v>
      </c>
      <c r="M510" s="37">
        <v>5527</v>
      </c>
      <c r="N510" s="71">
        <f t="shared" si="23"/>
        <v>185000</v>
      </c>
      <c r="O510" s="40">
        <v>176120</v>
      </c>
      <c r="P510" s="40">
        <v>8880</v>
      </c>
      <c r="Q510" s="34">
        <v>0</v>
      </c>
    </row>
    <row r="511" spans="1:17" ht="24.95" customHeight="1" x14ac:dyDescent="0.2">
      <c r="A511" s="50" t="str">
        <f t="shared" si="21"/>
        <v>1441|1440011|222|2024|14165537000116|3920|8048</v>
      </c>
      <c r="B511" s="50" t="str">
        <f t="shared" si="22"/>
        <v>1441|1440011|222|2024|5602</v>
      </c>
      <c r="C511" s="37">
        <v>1441</v>
      </c>
      <c r="D511" s="37">
        <v>1440011</v>
      </c>
      <c r="E511" s="37">
        <v>222</v>
      </c>
      <c r="F511" s="37">
        <v>2024</v>
      </c>
      <c r="G511" s="37">
        <v>14165537000116</v>
      </c>
      <c r="H511" s="38" t="s">
        <v>257</v>
      </c>
      <c r="I511" s="37">
        <v>3920</v>
      </c>
      <c r="J511" s="37" t="s">
        <v>289</v>
      </c>
      <c r="K511" s="37">
        <v>9</v>
      </c>
      <c r="L511" s="39">
        <v>45547</v>
      </c>
      <c r="M511" s="37">
        <v>5602</v>
      </c>
      <c r="N511" s="71">
        <f t="shared" si="23"/>
        <v>8048</v>
      </c>
      <c r="O511" s="40">
        <v>7661.7</v>
      </c>
      <c r="P511" s="40">
        <v>386.3</v>
      </c>
      <c r="Q511" s="34">
        <v>0</v>
      </c>
    </row>
    <row r="512" spans="1:17" ht="24.95" customHeight="1" x14ac:dyDescent="0.2">
      <c r="A512" s="50" t="str">
        <f t="shared" si="21"/>
        <v>1441|1440011|223|2024|18124040000100|3920|9924,69</v>
      </c>
      <c r="B512" s="50" t="str">
        <f t="shared" si="22"/>
        <v>1441|1440011|223|2024|5575</v>
      </c>
      <c r="C512" s="37">
        <v>1441</v>
      </c>
      <c r="D512" s="37">
        <v>1440011</v>
      </c>
      <c r="E512" s="37">
        <v>223</v>
      </c>
      <c r="F512" s="37">
        <v>2024</v>
      </c>
      <c r="G512" s="37">
        <v>18124040000100</v>
      </c>
      <c r="H512" s="38" t="s">
        <v>258</v>
      </c>
      <c r="I512" s="37">
        <v>3920</v>
      </c>
      <c r="J512" s="37" t="s">
        <v>289</v>
      </c>
      <c r="K512" s="37">
        <v>9</v>
      </c>
      <c r="L512" s="39">
        <v>45547</v>
      </c>
      <c r="M512" s="37">
        <v>5575</v>
      </c>
      <c r="N512" s="71">
        <f t="shared" si="23"/>
        <v>9924.6899999999987</v>
      </c>
      <c r="O512" s="40">
        <v>9448.2999999999993</v>
      </c>
      <c r="P512" s="40">
        <v>476.39</v>
      </c>
      <c r="Q512" s="34">
        <v>0</v>
      </c>
    </row>
    <row r="513" spans="1:17" ht="24.95" customHeight="1" x14ac:dyDescent="0.2">
      <c r="A513" s="50" t="str">
        <f t="shared" si="21"/>
        <v>1441|1440011|224|2024|22510183000128|3920|13545,79</v>
      </c>
      <c r="B513" s="50" t="str">
        <f t="shared" si="22"/>
        <v>1441|1440011|224|2024|5600</v>
      </c>
      <c r="C513" s="37">
        <v>1441</v>
      </c>
      <c r="D513" s="37">
        <v>1440011</v>
      </c>
      <c r="E513" s="37">
        <v>224</v>
      </c>
      <c r="F513" s="37">
        <v>2024</v>
      </c>
      <c r="G513" s="37">
        <v>22510183000128</v>
      </c>
      <c r="H513" s="38" t="s">
        <v>259</v>
      </c>
      <c r="I513" s="37">
        <v>3920</v>
      </c>
      <c r="J513" s="37" t="s">
        <v>289</v>
      </c>
      <c r="K513" s="37">
        <v>9</v>
      </c>
      <c r="L513" s="39">
        <v>45547</v>
      </c>
      <c r="M513" s="37">
        <v>5600</v>
      </c>
      <c r="N513" s="71">
        <f t="shared" si="23"/>
        <v>13545.79</v>
      </c>
      <c r="O513" s="40">
        <v>12895.59</v>
      </c>
      <c r="P513" s="40">
        <v>650.20000000000005</v>
      </c>
      <c r="Q513" s="34">
        <v>0</v>
      </c>
    </row>
    <row r="514" spans="1:17" ht="24.95" customHeight="1" x14ac:dyDescent="0.2">
      <c r="A514" s="50" t="str">
        <f t="shared" si="21"/>
        <v>1441|1440011|225|2024|32239405000173|3920|5923,55</v>
      </c>
      <c r="B514" s="50" t="str">
        <f t="shared" si="22"/>
        <v>1441|1440011|225|2024|5591</v>
      </c>
      <c r="C514" s="37">
        <v>1441</v>
      </c>
      <c r="D514" s="37">
        <v>1440011</v>
      </c>
      <c r="E514" s="37">
        <v>225</v>
      </c>
      <c r="F514" s="37">
        <v>2024</v>
      </c>
      <c r="G514" s="37">
        <v>32239405000173</v>
      </c>
      <c r="H514" s="38" t="s">
        <v>260</v>
      </c>
      <c r="I514" s="37">
        <v>3920</v>
      </c>
      <c r="J514" s="37" t="s">
        <v>289</v>
      </c>
      <c r="K514" s="37">
        <v>9</v>
      </c>
      <c r="L514" s="39">
        <v>45547</v>
      </c>
      <c r="M514" s="37">
        <v>5591</v>
      </c>
      <c r="N514" s="71">
        <f t="shared" si="23"/>
        <v>5923.55</v>
      </c>
      <c r="O514" s="40">
        <v>5639.22</v>
      </c>
      <c r="P514" s="40">
        <v>284.33</v>
      </c>
      <c r="Q514" s="34">
        <v>0</v>
      </c>
    </row>
    <row r="515" spans="1:17" ht="24.95" customHeight="1" x14ac:dyDescent="0.2">
      <c r="A515" s="50" t="str">
        <f t="shared" si="21"/>
        <v>1441|1440011|226|2024|23732170000166|3920|15309,3</v>
      </c>
      <c r="B515" s="50" t="str">
        <f t="shared" si="22"/>
        <v>1441|1440011|226|2024|5493</v>
      </c>
      <c r="C515" s="37">
        <v>1441</v>
      </c>
      <c r="D515" s="37">
        <v>1440011</v>
      </c>
      <c r="E515" s="37">
        <v>226</v>
      </c>
      <c r="F515" s="37">
        <v>2024</v>
      </c>
      <c r="G515" s="37">
        <v>23732170000166</v>
      </c>
      <c r="H515" s="38" t="s">
        <v>261</v>
      </c>
      <c r="I515" s="37">
        <v>3920</v>
      </c>
      <c r="J515" s="37" t="s">
        <v>289</v>
      </c>
      <c r="K515" s="37">
        <v>9</v>
      </c>
      <c r="L515" s="39">
        <v>45545</v>
      </c>
      <c r="M515" s="37">
        <v>5493</v>
      </c>
      <c r="N515" s="71">
        <f t="shared" si="23"/>
        <v>15309.300000000001</v>
      </c>
      <c r="O515" s="40">
        <v>14574.45</v>
      </c>
      <c r="P515" s="40">
        <v>734.85</v>
      </c>
      <c r="Q515" s="34">
        <v>0</v>
      </c>
    </row>
    <row r="516" spans="1:17" ht="24.95" customHeight="1" x14ac:dyDescent="0.2">
      <c r="A516" s="50" t="str">
        <f t="shared" si="21"/>
        <v>1441|1440011|227|2024|11027551000165|3920|7442,17</v>
      </c>
      <c r="B516" s="50" t="str">
        <f t="shared" si="22"/>
        <v>1441|1440011|227|2024|5438</v>
      </c>
      <c r="C516" s="37">
        <v>1441</v>
      </c>
      <c r="D516" s="37">
        <v>1440011</v>
      </c>
      <c r="E516" s="37">
        <v>227</v>
      </c>
      <c r="F516" s="37">
        <v>2024</v>
      </c>
      <c r="G516" s="37">
        <v>11027551000165</v>
      </c>
      <c r="H516" s="38" t="s">
        <v>262</v>
      </c>
      <c r="I516" s="37">
        <v>3920</v>
      </c>
      <c r="J516" s="37" t="s">
        <v>289</v>
      </c>
      <c r="K516" s="37">
        <v>9</v>
      </c>
      <c r="L516" s="39">
        <v>45544</v>
      </c>
      <c r="M516" s="37">
        <v>5438</v>
      </c>
      <c r="N516" s="71">
        <f t="shared" si="23"/>
        <v>7442.17</v>
      </c>
      <c r="O516" s="40">
        <v>7084.95</v>
      </c>
      <c r="P516" s="40">
        <v>357.22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1441|1440011|229|2024|21308480000122|4002|177,63</v>
      </c>
      <c r="B517" s="50" t="str">
        <f t="shared" ref="B517:B580" si="25">C517&amp;"|"&amp;D517&amp;"|"&amp;E517&amp;"|"&amp;F517&amp;"|"&amp;M517</f>
        <v>1441|1440011|229|2024|6027</v>
      </c>
      <c r="C517" s="37">
        <v>1441</v>
      </c>
      <c r="D517" s="37">
        <v>1440011</v>
      </c>
      <c r="E517" s="37">
        <v>229</v>
      </c>
      <c r="F517" s="37">
        <v>2024</v>
      </c>
      <c r="G517" s="37">
        <v>21308480000122</v>
      </c>
      <c r="H517" s="38" t="s">
        <v>263</v>
      </c>
      <c r="I517" s="37">
        <v>4002</v>
      </c>
      <c r="J517" s="37" t="s">
        <v>285</v>
      </c>
      <c r="K517" s="37">
        <v>9</v>
      </c>
      <c r="L517" s="39">
        <v>45565</v>
      </c>
      <c r="M517" s="37">
        <v>6027</v>
      </c>
      <c r="N517" s="71">
        <f t="shared" si="23"/>
        <v>177.63</v>
      </c>
      <c r="O517" s="40">
        <v>177.63</v>
      </c>
      <c r="P517" s="40">
        <v>0</v>
      </c>
      <c r="Q517" s="34">
        <v>0</v>
      </c>
    </row>
    <row r="518" spans="1:17" ht="24.95" customHeight="1" x14ac:dyDescent="0.2">
      <c r="A518" s="50" t="str">
        <f t="shared" si="24"/>
        <v>1441|1440011|230|2024|38236252000197|3920|24846,22</v>
      </c>
      <c r="B518" s="50" t="str">
        <f t="shared" si="25"/>
        <v>1441|1440011|230|2024|5481</v>
      </c>
      <c r="C518" s="37">
        <v>1441</v>
      </c>
      <c r="D518" s="37">
        <v>1440011</v>
      </c>
      <c r="E518" s="37">
        <v>230</v>
      </c>
      <c r="F518" s="37">
        <v>2024</v>
      </c>
      <c r="G518" s="37">
        <v>38236252000197</v>
      </c>
      <c r="H518" s="38" t="s">
        <v>264</v>
      </c>
      <c r="I518" s="37">
        <v>3920</v>
      </c>
      <c r="J518" s="37" t="s">
        <v>289</v>
      </c>
      <c r="K518" s="37">
        <v>9</v>
      </c>
      <c r="L518" s="39">
        <v>45545</v>
      </c>
      <c r="M518" s="37">
        <v>5481</v>
      </c>
      <c r="N518" s="71">
        <f t="shared" ref="N518:N581" si="26">O518+P518</f>
        <v>24846.219999999998</v>
      </c>
      <c r="O518" s="40">
        <v>23653.599999999999</v>
      </c>
      <c r="P518" s="40">
        <v>1192.6199999999999</v>
      </c>
      <c r="Q518" s="34">
        <v>0</v>
      </c>
    </row>
    <row r="519" spans="1:17" ht="24.95" customHeight="1" x14ac:dyDescent="0.2">
      <c r="A519" s="50" t="str">
        <f t="shared" si="24"/>
        <v>1441|1440011|231|2024|34975444000164|3920|41000</v>
      </c>
      <c r="B519" s="50" t="str">
        <f t="shared" si="25"/>
        <v>1441|1440011|231|2024|5509</v>
      </c>
      <c r="C519" s="37">
        <v>1441</v>
      </c>
      <c r="D519" s="37">
        <v>1440011</v>
      </c>
      <c r="E519" s="37">
        <v>231</v>
      </c>
      <c r="F519" s="37">
        <v>2024</v>
      </c>
      <c r="G519" s="37">
        <v>34975444000164</v>
      </c>
      <c r="H519" s="38" t="s">
        <v>265</v>
      </c>
      <c r="I519" s="37">
        <v>3920</v>
      </c>
      <c r="J519" s="37" t="s">
        <v>289</v>
      </c>
      <c r="K519" s="37">
        <v>9</v>
      </c>
      <c r="L519" s="39">
        <v>45545</v>
      </c>
      <c r="M519" s="37">
        <v>5509</v>
      </c>
      <c r="N519" s="71">
        <f t="shared" si="26"/>
        <v>41000</v>
      </c>
      <c r="O519" s="40">
        <v>39032</v>
      </c>
      <c r="P519" s="40">
        <v>1968</v>
      </c>
      <c r="Q519" s="34">
        <v>0</v>
      </c>
    </row>
    <row r="520" spans="1:17" ht="24.95" customHeight="1" x14ac:dyDescent="0.2">
      <c r="A520" s="50" t="str">
        <f t="shared" si="24"/>
        <v>1441|1440011|232|2024|38437345000180|3920|10468,35</v>
      </c>
      <c r="B520" s="50" t="str">
        <f t="shared" si="25"/>
        <v>1441|1440011|232|2024|5499</v>
      </c>
      <c r="C520" s="37">
        <v>1441</v>
      </c>
      <c r="D520" s="37">
        <v>1440011</v>
      </c>
      <c r="E520" s="37">
        <v>232</v>
      </c>
      <c r="F520" s="37">
        <v>2024</v>
      </c>
      <c r="G520" s="37">
        <v>38437345000180</v>
      </c>
      <c r="H520" s="38" t="s">
        <v>266</v>
      </c>
      <c r="I520" s="37">
        <v>3920</v>
      </c>
      <c r="J520" s="37" t="s">
        <v>289</v>
      </c>
      <c r="K520" s="37">
        <v>9</v>
      </c>
      <c r="L520" s="39">
        <v>45545</v>
      </c>
      <c r="M520" s="37">
        <v>5499</v>
      </c>
      <c r="N520" s="71">
        <f t="shared" si="26"/>
        <v>10468.35</v>
      </c>
      <c r="O520" s="40">
        <v>9965.8700000000008</v>
      </c>
      <c r="P520" s="40">
        <v>502.48</v>
      </c>
      <c r="Q520" s="34">
        <v>0</v>
      </c>
    </row>
    <row r="521" spans="1:17" ht="24.95" customHeight="1" x14ac:dyDescent="0.2">
      <c r="A521" s="50" t="str">
        <f t="shared" si="24"/>
        <v>1441|1440011|234|2024|12057731000152|3921|13150</v>
      </c>
      <c r="B521" s="50" t="str">
        <f t="shared" si="25"/>
        <v>1441|1440011|234|2024|5415</v>
      </c>
      <c r="C521" s="37">
        <v>1441</v>
      </c>
      <c r="D521" s="37">
        <v>1440011</v>
      </c>
      <c r="E521" s="37">
        <v>234</v>
      </c>
      <c r="F521" s="37">
        <v>2024</v>
      </c>
      <c r="G521" s="37">
        <v>12057731000152</v>
      </c>
      <c r="H521" s="38" t="s">
        <v>267</v>
      </c>
      <c r="I521" s="37">
        <v>3921</v>
      </c>
      <c r="J521" s="37" t="s">
        <v>289</v>
      </c>
      <c r="K521" s="37">
        <v>9</v>
      </c>
      <c r="L521" s="39">
        <v>45544</v>
      </c>
      <c r="M521" s="37">
        <v>5415</v>
      </c>
      <c r="N521" s="71">
        <f t="shared" si="26"/>
        <v>13150</v>
      </c>
      <c r="O521" s="40">
        <v>13150</v>
      </c>
      <c r="P521" s="40">
        <v>0</v>
      </c>
      <c r="Q521" s="34">
        <v>0</v>
      </c>
    </row>
    <row r="522" spans="1:17" ht="24.95" customHeight="1" x14ac:dyDescent="0.2">
      <c r="A522" s="50" t="str">
        <f t="shared" si="24"/>
        <v>1441|1440011|235|2024|12057731000152|3922|10600</v>
      </c>
      <c r="B522" s="50" t="str">
        <f t="shared" si="25"/>
        <v>1441|1440011|235|2024|5416</v>
      </c>
      <c r="C522" s="37">
        <v>1441</v>
      </c>
      <c r="D522" s="37">
        <v>1440011</v>
      </c>
      <c r="E522" s="37">
        <v>235</v>
      </c>
      <c r="F522" s="37">
        <v>2024</v>
      </c>
      <c r="G522" s="37">
        <v>12057731000152</v>
      </c>
      <c r="H522" s="38" t="s">
        <v>267</v>
      </c>
      <c r="I522" s="37">
        <v>3922</v>
      </c>
      <c r="J522" s="37" t="s">
        <v>289</v>
      </c>
      <c r="K522" s="37">
        <v>9</v>
      </c>
      <c r="L522" s="39">
        <v>45544</v>
      </c>
      <c r="M522" s="37">
        <v>5416</v>
      </c>
      <c r="N522" s="71">
        <f t="shared" si="26"/>
        <v>10600</v>
      </c>
      <c r="O522" s="40">
        <v>10600</v>
      </c>
      <c r="P522" s="40">
        <v>0</v>
      </c>
      <c r="Q522" s="34">
        <v>0</v>
      </c>
    </row>
    <row r="523" spans="1:17" ht="24.95" customHeight="1" x14ac:dyDescent="0.2">
      <c r="A523" s="50" t="str">
        <f t="shared" si="24"/>
        <v>1441|1440011|251|2024|35502073000166|3920|9362,73</v>
      </c>
      <c r="B523" s="50" t="str">
        <f t="shared" si="25"/>
        <v>1441|1440011|251|2024|5487</v>
      </c>
      <c r="C523" s="37">
        <v>1441</v>
      </c>
      <c r="D523" s="37">
        <v>1440011</v>
      </c>
      <c r="E523" s="37">
        <v>251</v>
      </c>
      <c r="F523" s="37">
        <v>2024</v>
      </c>
      <c r="G523" s="37">
        <v>35502073000166</v>
      </c>
      <c r="H523" s="38" t="s">
        <v>268</v>
      </c>
      <c r="I523" s="37">
        <v>3920</v>
      </c>
      <c r="J523" s="37" t="s">
        <v>289</v>
      </c>
      <c r="K523" s="37">
        <v>9</v>
      </c>
      <c r="L523" s="39">
        <v>45545</v>
      </c>
      <c r="M523" s="37">
        <v>5487</v>
      </c>
      <c r="N523" s="71">
        <f t="shared" si="26"/>
        <v>9362.73</v>
      </c>
      <c r="O523" s="40">
        <v>8913.32</v>
      </c>
      <c r="P523" s="40">
        <v>449.41</v>
      </c>
      <c r="Q523" s="34">
        <v>0</v>
      </c>
    </row>
    <row r="524" spans="1:17" ht="24.95" customHeight="1" x14ac:dyDescent="0.2">
      <c r="A524" s="50" t="str">
        <f t="shared" si="24"/>
        <v>1441|1440011|255|2024|9475334000196|3999|1208</v>
      </c>
      <c r="B524" s="50" t="str">
        <f t="shared" si="25"/>
        <v>1441|1440011|255|2024|5522</v>
      </c>
      <c r="C524" s="37">
        <v>1441</v>
      </c>
      <c r="D524" s="37">
        <v>1440011</v>
      </c>
      <c r="E524" s="37">
        <v>255</v>
      </c>
      <c r="F524" s="37">
        <v>2024</v>
      </c>
      <c r="G524" s="37">
        <v>9475334000196</v>
      </c>
      <c r="H524" s="38" t="s">
        <v>269</v>
      </c>
      <c r="I524" s="37">
        <v>3999</v>
      </c>
      <c r="J524" s="37" t="s">
        <v>289</v>
      </c>
      <c r="K524" s="37">
        <v>9</v>
      </c>
      <c r="L524" s="39">
        <v>45545</v>
      </c>
      <c r="M524" s="37">
        <v>5522</v>
      </c>
      <c r="N524" s="71">
        <f t="shared" si="26"/>
        <v>1208</v>
      </c>
      <c r="O524" s="40">
        <v>1150.02</v>
      </c>
      <c r="P524" s="40">
        <v>57.98</v>
      </c>
      <c r="Q524" s="34">
        <v>0</v>
      </c>
    </row>
    <row r="525" spans="1:17" ht="24.95" customHeight="1" x14ac:dyDescent="0.2">
      <c r="A525" s="50" t="str">
        <f t="shared" si="24"/>
        <v>1441|1440011|256|2024|16636540000104|4003|2409,95</v>
      </c>
      <c r="B525" s="50" t="str">
        <f t="shared" si="25"/>
        <v>1441|1440011|256|2024|5567</v>
      </c>
      <c r="C525" s="37">
        <v>1441</v>
      </c>
      <c r="D525" s="37">
        <v>1440011</v>
      </c>
      <c r="E525" s="37">
        <v>256</v>
      </c>
      <c r="F525" s="37">
        <v>2024</v>
      </c>
      <c r="G525" s="37">
        <v>16636540000104</v>
      </c>
      <c r="H525" s="38" t="s">
        <v>168</v>
      </c>
      <c r="I525" s="37">
        <v>4003</v>
      </c>
      <c r="J525" s="37" t="s">
        <v>285</v>
      </c>
      <c r="K525" s="37">
        <v>9</v>
      </c>
      <c r="L525" s="39">
        <v>45547</v>
      </c>
      <c r="M525" s="37">
        <v>5567</v>
      </c>
      <c r="N525" s="71">
        <f t="shared" si="26"/>
        <v>2409.9500000000003</v>
      </c>
      <c r="O525" s="40">
        <v>2291.3000000000002</v>
      </c>
      <c r="P525" s="40">
        <v>118.65</v>
      </c>
      <c r="Q525" s="34">
        <v>0</v>
      </c>
    </row>
    <row r="526" spans="1:17" ht="24.95" customHeight="1" x14ac:dyDescent="0.2">
      <c r="A526" s="50" t="str">
        <f t="shared" si="24"/>
        <v>1441|1440011|256|2024|16636540000104|4003|2409,95</v>
      </c>
      <c r="B526" s="50" t="str">
        <f t="shared" si="25"/>
        <v>1441|1440011|256|2024|5769</v>
      </c>
      <c r="C526" s="37">
        <v>1441</v>
      </c>
      <c r="D526" s="37">
        <v>1440011</v>
      </c>
      <c r="E526" s="37">
        <v>256</v>
      </c>
      <c r="F526" s="37">
        <v>2024</v>
      </c>
      <c r="G526" s="37">
        <v>16636540000104</v>
      </c>
      <c r="H526" s="38" t="s">
        <v>168</v>
      </c>
      <c r="I526" s="37">
        <v>4003</v>
      </c>
      <c r="J526" s="37" t="s">
        <v>285</v>
      </c>
      <c r="K526" s="37">
        <v>9</v>
      </c>
      <c r="L526" s="39">
        <v>45553</v>
      </c>
      <c r="M526" s="37">
        <v>5769</v>
      </c>
      <c r="N526" s="71">
        <f t="shared" si="26"/>
        <v>2409.9500000000003</v>
      </c>
      <c r="O526" s="40">
        <v>2291.3000000000002</v>
      </c>
      <c r="P526" s="40">
        <v>118.65</v>
      </c>
      <c r="Q526" s="34">
        <v>0</v>
      </c>
    </row>
    <row r="527" spans="1:17" ht="24.95" customHeight="1" x14ac:dyDescent="0.2">
      <c r="A527" s="50" t="str">
        <f t="shared" si="24"/>
        <v>1441|1440011|259|2024|32239405000173|3937|110</v>
      </c>
      <c r="B527" s="50" t="str">
        <f t="shared" si="25"/>
        <v>1441|1440011|259|2024|5726</v>
      </c>
      <c r="C527" s="37">
        <v>1441</v>
      </c>
      <c r="D527" s="37">
        <v>1440011</v>
      </c>
      <c r="E527" s="37">
        <v>259</v>
      </c>
      <c r="F527" s="37">
        <v>2024</v>
      </c>
      <c r="G527" s="37">
        <v>32239405000173</v>
      </c>
      <c r="H527" s="38" t="s">
        <v>260</v>
      </c>
      <c r="I527" s="37">
        <v>3937</v>
      </c>
      <c r="J527" s="37" t="s">
        <v>289</v>
      </c>
      <c r="K527" s="37">
        <v>9</v>
      </c>
      <c r="L527" s="39">
        <v>45552</v>
      </c>
      <c r="M527" s="37">
        <v>5726</v>
      </c>
      <c r="N527" s="71">
        <f t="shared" si="26"/>
        <v>110</v>
      </c>
      <c r="O527" s="40">
        <v>110</v>
      </c>
      <c r="P527" s="40">
        <v>0</v>
      </c>
      <c r="Q527" s="34">
        <v>0</v>
      </c>
    </row>
    <row r="528" spans="1:17" ht="24.95" customHeight="1" x14ac:dyDescent="0.2">
      <c r="A528" s="50" t="str">
        <f t="shared" si="24"/>
        <v>1441|1440011|262|2024|19130038000107|3913|58,91</v>
      </c>
      <c r="B528" s="50" t="str">
        <f t="shared" si="25"/>
        <v>1441|1440011|262|2024|5912</v>
      </c>
      <c r="C528" s="37">
        <v>1441</v>
      </c>
      <c r="D528" s="37">
        <v>1440011</v>
      </c>
      <c r="E528" s="37">
        <v>262</v>
      </c>
      <c r="F528" s="37">
        <v>2024</v>
      </c>
      <c r="G528" s="37">
        <v>19130038000107</v>
      </c>
      <c r="H528" s="38" t="s">
        <v>439</v>
      </c>
      <c r="I528" s="37">
        <v>3913</v>
      </c>
      <c r="J528" s="37" t="s">
        <v>289</v>
      </c>
      <c r="K528" s="37">
        <v>9</v>
      </c>
      <c r="L528" s="39">
        <v>45559</v>
      </c>
      <c r="M528" s="37">
        <v>5912</v>
      </c>
      <c r="N528" s="71">
        <f t="shared" si="26"/>
        <v>58.91</v>
      </c>
      <c r="O528" s="40">
        <v>58.91</v>
      </c>
      <c r="P528" s="40">
        <v>0</v>
      </c>
      <c r="Q528" s="34">
        <v>0</v>
      </c>
    </row>
    <row r="529" spans="1:17" ht="24.95" customHeight="1" x14ac:dyDescent="0.2">
      <c r="A529" s="50" t="str">
        <f t="shared" si="24"/>
        <v>1441|1440011|278|2024|6880466000105|3939|632,88</v>
      </c>
      <c r="B529" s="50" t="str">
        <f t="shared" si="25"/>
        <v>1441|1440011|278|2024|5351</v>
      </c>
      <c r="C529" s="37">
        <v>1441</v>
      </c>
      <c r="D529" s="37">
        <v>1440011</v>
      </c>
      <c r="E529" s="37">
        <v>278</v>
      </c>
      <c r="F529" s="37">
        <v>2024</v>
      </c>
      <c r="G529" s="37">
        <v>6880466000105</v>
      </c>
      <c r="H529" s="38" t="s">
        <v>270</v>
      </c>
      <c r="I529" s="37">
        <v>3939</v>
      </c>
      <c r="J529" s="37" t="s">
        <v>289</v>
      </c>
      <c r="K529" s="37">
        <v>9</v>
      </c>
      <c r="L529" s="39">
        <v>45538</v>
      </c>
      <c r="M529" s="37">
        <v>5351</v>
      </c>
      <c r="N529" s="71">
        <f t="shared" si="26"/>
        <v>632.88</v>
      </c>
      <c r="O529" s="40">
        <v>601.77</v>
      </c>
      <c r="P529" s="40">
        <v>31.11</v>
      </c>
      <c r="Q529" s="34">
        <v>0</v>
      </c>
    </row>
    <row r="530" spans="1:17" ht="24.95" customHeight="1" x14ac:dyDescent="0.2">
      <c r="A530" s="50" t="str">
        <f t="shared" si="24"/>
        <v>1441|1440011|278|2024|6880466000105|3939|2320,56</v>
      </c>
      <c r="B530" s="50" t="str">
        <f t="shared" si="25"/>
        <v>1441|1440011|278|2024|5891</v>
      </c>
      <c r="C530" s="37">
        <v>1441</v>
      </c>
      <c r="D530" s="37">
        <v>1440011</v>
      </c>
      <c r="E530" s="37">
        <v>278</v>
      </c>
      <c r="F530" s="37">
        <v>2024</v>
      </c>
      <c r="G530" s="37">
        <v>6880466000105</v>
      </c>
      <c r="H530" s="38" t="s">
        <v>270</v>
      </c>
      <c r="I530" s="37">
        <v>3939</v>
      </c>
      <c r="J530" s="37" t="s">
        <v>289</v>
      </c>
      <c r="K530" s="37">
        <v>9</v>
      </c>
      <c r="L530" s="39">
        <v>45555</v>
      </c>
      <c r="M530" s="37">
        <v>5891</v>
      </c>
      <c r="N530" s="71">
        <f t="shared" si="26"/>
        <v>2320.56</v>
      </c>
      <c r="O530" s="40">
        <v>2206.4899999999998</v>
      </c>
      <c r="P530" s="40">
        <v>114.07</v>
      </c>
      <c r="Q530" s="34">
        <v>0</v>
      </c>
    </row>
    <row r="531" spans="1:17" ht="24.95" customHeight="1" x14ac:dyDescent="0.2">
      <c r="A531" s="50" t="str">
        <f t="shared" si="24"/>
        <v>1441|1440011|278|2024|6880466000105|3939|421,92</v>
      </c>
      <c r="B531" s="50" t="str">
        <f t="shared" si="25"/>
        <v>1441|1440011|278|2024|5988</v>
      </c>
      <c r="C531" s="37">
        <v>1441</v>
      </c>
      <c r="D531" s="37">
        <v>1440011</v>
      </c>
      <c r="E531" s="37">
        <v>278</v>
      </c>
      <c r="F531" s="37">
        <v>2024</v>
      </c>
      <c r="G531" s="37">
        <v>6880466000105</v>
      </c>
      <c r="H531" s="38" t="s">
        <v>270</v>
      </c>
      <c r="I531" s="37">
        <v>3939</v>
      </c>
      <c r="J531" s="37" t="s">
        <v>289</v>
      </c>
      <c r="K531" s="37">
        <v>9</v>
      </c>
      <c r="L531" s="39">
        <v>45561</v>
      </c>
      <c r="M531" s="37">
        <v>5988</v>
      </c>
      <c r="N531" s="71">
        <f t="shared" si="26"/>
        <v>421.92</v>
      </c>
      <c r="O531" s="40">
        <v>401.18</v>
      </c>
      <c r="P531" s="40">
        <v>20.74</v>
      </c>
      <c r="Q531" s="34">
        <v>0</v>
      </c>
    </row>
    <row r="532" spans="1:17" ht="24.95" customHeight="1" x14ac:dyDescent="0.2">
      <c r="A532" s="50" t="str">
        <f t="shared" si="24"/>
        <v>1441|1440011|287|2024|41733882000181|3920|8256,12</v>
      </c>
      <c r="B532" s="50" t="str">
        <f t="shared" si="25"/>
        <v>1441|1440011|287|2024|5498</v>
      </c>
      <c r="C532" s="37">
        <v>1441</v>
      </c>
      <c r="D532" s="37">
        <v>1440011</v>
      </c>
      <c r="E532" s="37">
        <v>287</v>
      </c>
      <c r="F532" s="37">
        <v>2024</v>
      </c>
      <c r="G532" s="37">
        <v>41733882000181</v>
      </c>
      <c r="H532" s="38" t="s">
        <v>272</v>
      </c>
      <c r="I532" s="37">
        <v>3920</v>
      </c>
      <c r="J532" s="37" t="s">
        <v>289</v>
      </c>
      <c r="K532" s="37">
        <v>9</v>
      </c>
      <c r="L532" s="39">
        <v>45545</v>
      </c>
      <c r="M532" s="37">
        <v>5498</v>
      </c>
      <c r="N532" s="71">
        <f t="shared" si="26"/>
        <v>8256.1200000000008</v>
      </c>
      <c r="O532" s="40">
        <v>7859.83</v>
      </c>
      <c r="P532" s="40">
        <v>396.29</v>
      </c>
      <c r="Q532" s="34">
        <v>0</v>
      </c>
    </row>
    <row r="533" spans="1:17" ht="24.95" customHeight="1" x14ac:dyDescent="0.2">
      <c r="A533" s="50" t="str">
        <f t="shared" si="24"/>
        <v>1441|1440011|288|2024|81243735000148|4002|10251,6</v>
      </c>
      <c r="B533" s="50" t="str">
        <f t="shared" si="25"/>
        <v>1441|1440011|288|2024|5562</v>
      </c>
      <c r="C533" s="37">
        <v>1441</v>
      </c>
      <c r="D533" s="37">
        <v>1440011</v>
      </c>
      <c r="E533" s="37">
        <v>288</v>
      </c>
      <c r="F533" s="37">
        <v>2024</v>
      </c>
      <c r="G533" s="37">
        <v>81243735000148</v>
      </c>
      <c r="H533" s="38" t="s">
        <v>273</v>
      </c>
      <c r="I533" s="37">
        <v>4002</v>
      </c>
      <c r="J533" s="37" t="s">
        <v>285</v>
      </c>
      <c r="K533" s="37">
        <v>9</v>
      </c>
      <c r="L533" s="39">
        <v>45546</v>
      </c>
      <c r="M533" s="37">
        <v>5562</v>
      </c>
      <c r="N533" s="71">
        <f t="shared" si="26"/>
        <v>10251.6</v>
      </c>
      <c r="O533" s="40">
        <v>9759.52</v>
      </c>
      <c r="P533" s="40">
        <v>492.08</v>
      </c>
      <c r="Q533" s="34">
        <v>0</v>
      </c>
    </row>
    <row r="534" spans="1:17" ht="24.95" customHeight="1" x14ac:dyDescent="0.2">
      <c r="A534" s="50" t="str">
        <f t="shared" si="24"/>
        <v>1441|1440011|298|2024|50150909000102|3913|37,71</v>
      </c>
      <c r="B534" s="50" t="str">
        <f t="shared" si="25"/>
        <v>1441|1440011|298|2024|5347</v>
      </c>
      <c r="C534" s="37">
        <v>1441</v>
      </c>
      <c r="D534" s="37">
        <v>1440011</v>
      </c>
      <c r="E534" s="37">
        <v>298</v>
      </c>
      <c r="F534" s="37">
        <v>2024</v>
      </c>
      <c r="G534" s="37">
        <v>50150909000102</v>
      </c>
      <c r="H534" s="38" t="s">
        <v>440</v>
      </c>
      <c r="I534" s="37">
        <v>3913</v>
      </c>
      <c r="J534" s="37" t="s">
        <v>289</v>
      </c>
      <c r="K534" s="37">
        <v>9</v>
      </c>
      <c r="L534" s="39">
        <v>45537</v>
      </c>
      <c r="M534" s="37">
        <v>5347</v>
      </c>
      <c r="N534" s="71">
        <f t="shared" si="26"/>
        <v>37.71</v>
      </c>
      <c r="O534" s="40">
        <v>35.79</v>
      </c>
      <c r="P534" s="40">
        <v>1.92</v>
      </c>
      <c r="Q534" s="34">
        <v>0</v>
      </c>
    </row>
    <row r="535" spans="1:17" ht="24.95" customHeight="1" x14ac:dyDescent="0.2">
      <c r="A535" s="50" t="str">
        <f t="shared" si="24"/>
        <v>1441|1440011|301|2024|53667104000110|3913|32,61</v>
      </c>
      <c r="B535" s="50" t="str">
        <f t="shared" si="25"/>
        <v>1441|1440011|301|2024|5789</v>
      </c>
      <c r="C535" s="37">
        <v>1441</v>
      </c>
      <c r="D535" s="37">
        <v>1440011</v>
      </c>
      <c r="E535" s="37">
        <v>301</v>
      </c>
      <c r="F535" s="37">
        <v>2024</v>
      </c>
      <c r="G535" s="37">
        <v>53667104000110</v>
      </c>
      <c r="H535" s="38" t="s">
        <v>441</v>
      </c>
      <c r="I535" s="37">
        <v>3913</v>
      </c>
      <c r="J535" s="37" t="s">
        <v>289</v>
      </c>
      <c r="K535" s="37">
        <v>9</v>
      </c>
      <c r="L535" s="39">
        <v>45553</v>
      </c>
      <c r="M535" s="37">
        <v>5789</v>
      </c>
      <c r="N535" s="71">
        <f t="shared" si="26"/>
        <v>32.61</v>
      </c>
      <c r="O535" s="40">
        <v>31.04</v>
      </c>
      <c r="P535" s="40">
        <v>1.57</v>
      </c>
      <c r="Q535" s="34">
        <v>0</v>
      </c>
    </row>
    <row r="536" spans="1:17" ht="24.95" customHeight="1" x14ac:dyDescent="0.2">
      <c r="A536" s="50" t="str">
        <f t="shared" si="24"/>
        <v>1441|1440011|301|2024|53667104000110|3913|127,53</v>
      </c>
      <c r="B536" s="50" t="str">
        <f t="shared" si="25"/>
        <v>1441|1440011|301|2024|5792</v>
      </c>
      <c r="C536" s="37">
        <v>1441</v>
      </c>
      <c r="D536" s="37">
        <v>1440011</v>
      </c>
      <c r="E536" s="37">
        <v>301</v>
      </c>
      <c r="F536" s="37">
        <v>2024</v>
      </c>
      <c r="G536" s="37">
        <v>53667104000110</v>
      </c>
      <c r="H536" s="38" t="s">
        <v>441</v>
      </c>
      <c r="I536" s="37">
        <v>3913</v>
      </c>
      <c r="J536" s="37" t="s">
        <v>289</v>
      </c>
      <c r="K536" s="37">
        <v>9</v>
      </c>
      <c r="L536" s="39">
        <v>45553</v>
      </c>
      <c r="M536" s="37">
        <v>5792</v>
      </c>
      <c r="N536" s="71">
        <f t="shared" si="26"/>
        <v>127.53</v>
      </c>
      <c r="O536" s="40">
        <v>121.41</v>
      </c>
      <c r="P536" s="40">
        <v>6.12</v>
      </c>
      <c r="Q536" s="34">
        <v>0</v>
      </c>
    </row>
    <row r="537" spans="1:17" ht="24.95" customHeight="1" x14ac:dyDescent="0.2">
      <c r="A537" s="50" t="str">
        <f t="shared" si="24"/>
        <v>1441|1440011|305|2024|5845088000166|3920|29000</v>
      </c>
      <c r="B537" s="50" t="str">
        <f t="shared" si="25"/>
        <v>1441|1440011|305|2024|5510</v>
      </c>
      <c r="C537" s="37">
        <v>1441</v>
      </c>
      <c r="D537" s="37">
        <v>1440011</v>
      </c>
      <c r="E537" s="37">
        <v>305</v>
      </c>
      <c r="F537" s="37">
        <v>2024</v>
      </c>
      <c r="G537" s="37">
        <v>5845088000166</v>
      </c>
      <c r="H537" s="38" t="s">
        <v>274</v>
      </c>
      <c r="I537" s="37">
        <v>3920</v>
      </c>
      <c r="J537" s="37" t="s">
        <v>289</v>
      </c>
      <c r="K537" s="37">
        <v>9</v>
      </c>
      <c r="L537" s="39">
        <v>45545</v>
      </c>
      <c r="M537" s="37">
        <v>5510</v>
      </c>
      <c r="N537" s="71">
        <f t="shared" si="26"/>
        <v>29000</v>
      </c>
      <c r="O537" s="40">
        <v>27993.64</v>
      </c>
      <c r="P537" s="40">
        <v>1006.36</v>
      </c>
      <c r="Q537" s="34">
        <v>0</v>
      </c>
    </row>
    <row r="538" spans="1:17" ht="24.95" customHeight="1" x14ac:dyDescent="0.2">
      <c r="A538" s="50" t="str">
        <f t="shared" si="24"/>
        <v>1441|1440011|308|2024|45347438000189|3920|15000</v>
      </c>
      <c r="B538" s="50" t="str">
        <f t="shared" si="25"/>
        <v>1441|1440011|308|2024|5583</v>
      </c>
      <c r="C538" s="37">
        <v>1441</v>
      </c>
      <c r="D538" s="37">
        <v>1440011</v>
      </c>
      <c r="E538" s="37">
        <v>308</v>
      </c>
      <c r="F538" s="37">
        <v>2024</v>
      </c>
      <c r="G538" s="37">
        <v>45347438000189</v>
      </c>
      <c r="H538" s="38" t="s">
        <v>275</v>
      </c>
      <c r="I538" s="37">
        <v>3920</v>
      </c>
      <c r="J538" s="37" t="s">
        <v>289</v>
      </c>
      <c r="K538" s="37">
        <v>9</v>
      </c>
      <c r="L538" s="39">
        <v>45547</v>
      </c>
      <c r="M538" s="37">
        <v>5583</v>
      </c>
      <c r="N538" s="71">
        <f t="shared" si="26"/>
        <v>15000</v>
      </c>
      <c r="O538" s="40">
        <v>14280</v>
      </c>
      <c r="P538" s="40">
        <v>720</v>
      </c>
      <c r="Q538" s="34">
        <v>0</v>
      </c>
    </row>
    <row r="539" spans="1:17" ht="24.95" customHeight="1" x14ac:dyDescent="0.2">
      <c r="A539" s="50" t="str">
        <f t="shared" si="24"/>
        <v>1441|1440011|310|2024|31355960606|3611|3560</v>
      </c>
      <c r="B539" s="50" t="str">
        <f t="shared" si="25"/>
        <v>1441|1440011|310|2024|5595</v>
      </c>
      <c r="C539" s="37">
        <v>1441</v>
      </c>
      <c r="D539" s="37">
        <v>1440011</v>
      </c>
      <c r="E539" s="37">
        <v>310</v>
      </c>
      <c r="F539" s="37">
        <v>2024</v>
      </c>
      <c r="G539" s="37">
        <v>31355960606</v>
      </c>
      <c r="H539" s="38" t="s">
        <v>276</v>
      </c>
      <c r="I539" s="37">
        <v>3611</v>
      </c>
      <c r="J539" s="37" t="s">
        <v>421</v>
      </c>
      <c r="K539" s="37">
        <v>9</v>
      </c>
      <c r="L539" s="39">
        <v>45547</v>
      </c>
      <c r="M539" s="37">
        <v>5595</v>
      </c>
      <c r="N539" s="71">
        <f t="shared" si="26"/>
        <v>3560</v>
      </c>
      <c r="O539" s="40">
        <v>3492.16</v>
      </c>
      <c r="P539" s="40">
        <v>67.84</v>
      </c>
      <c r="Q539" s="34">
        <v>0</v>
      </c>
    </row>
    <row r="540" spans="1:17" ht="24.95" customHeight="1" x14ac:dyDescent="0.2">
      <c r="A540" s="50" t="str">
        <f t="shared" si="24"/>
        <v>1441|1440011|330|2024|21103315000134|3903|10251,1</v>
      </c>
      <c r="B540" s="50" t="str">
        <f t="shared" si="25"/>
        <v>1441|1440011|330|2024|5807</v>
      </c>
      <c r="C540" s="37">
        <v>1441</v>
      </c>
      <c r="D540" s="37">
        <v>1440011</v>
      </c>
      <c r="E540" s="37">
        <v>330</v>
      </c>
      <c r="F540" s="37">
        <v>2024</v>
      </c>
      <c r="G540" s="37">
        <v>21103315000134</v>
      </c>
      <c r="H540" s="38" t="s">
        <v>277</v>
      </c>
      <c r="I540" s="37">
        <v>3903</v>
      </c>
      <c r="J540" s="37" t="s">
        <v>289</v>
      </c>
      <c r="K540" s="37">
        <v>9</v>
      </c>
      <c r="L540" s="39">
        <v>45553</v>
      </c>
      <c r="M540" s="37">
        <v>5807</v>
      </c>
      <c r="N540" s="71">
        <f t="shared" si="26"/>
        <v>10251.1</v>
      </c>
      <c r="O540" s="40">
        <v>10251.1</v>
      </c>
      <c r="P540" s="40">
        <v>0</v>
      </c>
      <c r="Q540" s="34">
        <v>0</v>
      </c>
    </row>
    <row r="541" spans="1:17" ht="24.95" customHeight="1" x14ac:dyDescent="0.2">
      <c r="A541" s="50" t="str">
        <f t="shared" si="24"/>
        <v>1441|1440011|331|2024|1554285000175|4002|1050</v>
      </c>
      <c r="B541" s="50" t="str">
        <f t="shared" si="25"/>
        <v>1441|1440011|331|2024|5889</v>
      </c>
      <c r="C541" s="37">
        <v>1441</v>
      </c>
      <c r="D541" s="37">
        <v>1440011</v>
      </c>
      <c r="E541" s="37">
        <v>331</v>
      </c>
      <c r="F541" s="37">
        <v>2024</v>
      </c>
      <c r="G541" s="37">
        <v>1554285000175</v>
      </c>
      <c r="H541" s="38" t="s">
        <v>278</v>
      </c>
      <c r="I541" s="37">
        <v>4002</v>
      </c>
      <c r="J541" s="37" t="s">
        <v>285</v>
      </c>
      <c r="K541" s="37">
        <v>9</v>
      </c>
      <c r="L541" s="39">
        <v>45555</v>
      </c>
      <c r="M541" s="37">
        <v>5889</v>
      </c>
      <c r="N541" s="71">
        <f t="shared" si="26"/>
        <v>1141.8</v>
      </c>
      <c r="O541" s="40">
        <v>1088.5</v>
      </c>
      <c r="P541" s="40">
        <v>53.3</v>
      </c>
      <c r="Q541" s="34">
        <v>91.8</v>
      </c>
    </row>
    <row r="542" spans="1:17" ht="24.95" customHeight="1" x14ac:dyDescent="0.2">
      <c r="A542" s="50" t="str">
        <f t="shared" si="24"/>
        <v>1441|1440011|335|2024|4450881680|3611|7300</v>
      </c>
      <c r="B542" s="50" t="str">
        <f t="shared" si="25"/>
        <v>1441|1440011|335|2024|5607</v>
      </c>
      <c r="C542" s="37">
        <v>1441</v>
      </c>
      <c r="D542" s="37">
        <v>1440011</v>
      </c>
      <c r="E542" s="37">
        <v>335</v>
      </c>
      <c r="F542" s="37">
        <v>2024</v>
      </c>
      <c r="G542" s="37">
        <v>4450881680</v>
      </c>
      <c r="H542" s="38" t="s">
        <v>279</v>
      </c>
      <c r="I542" s="37">
        <v>3611</v>
      </c>
      <c r="J542" s="37" t="s">
        <v>421</v>
      </c>
      <c r="K542" s="37">
        <v>9</v>
      </c>
      <c r="L542" s="39">
        <v>45547</v>
      </c>
      <c r="M542" s="37">
        <v>5607</v>
      </c>
      <c r="N542" s="71">
        <f t="shared" si="26"/>
        <v>7300</v>
      </c>
      <c r="O542" s="40">
        <v>6343.82</v>
      </c>
      <c r="P542" s="40">
        <v>956.18</v>
      </c>
      <c r="Q542" s="34">
        <v>0</v>
      </c>
    </row>
    <row r="543" spans="1:17" ht="24.95" customHeight="1" x14ac:dyDescent="0.2">
      <c r="A543" s="50" t="str">
        <f t="shared" si="24"/>
        <v>1441|1440011|337|2024|12723002000198|3920|4000</v>
      </c>
      <c r="B543" s="50" t="str">
        <f t="shared" si="25"/>
        <v>1441|1440011|337|2024|5485</v>
      </c>
      <c r="C543" s="37">
        <v>1441</v>
      </c>
      <c r="D543" s="37">
        <v>1440011</v>
      </c>
      <c r="E543" s="37">
        <v>337</v>
      </c>
      <c r="F543" s="37">
        <v>2024</v>
      </c>
      <c r="G543" s="37">
        <v>12723002000198</v>
      </c>
      <c r="H543" s="38" t="s">
        <v>280</v>
      </c>
      <c r="I543" s="37">
        <v>3920</v>
      </c>
      <c r="J543" s="37" t="s">
        <v>289</v>
      </c>
      <c r="K543" s="37">
        <v>9</v>
      </c>
      <c r="L543" s="39">
        <v>45545</v>
      </c>
      <c r="M543" s="37">
        <v>5485</v>
      </c>
      <c r="N543" s="71">
        <f t="shared" si="26"/>
        <v>4000</v>
      </c>
      <c r="O543" s="40">
        <v>3808</v>
      </c>
      <c r="P543" s="40">
        <v>192</v>
      </c>
      <c r="Q543" s="34">
        <v>0</v>
      </c>
    </row>
    <row r="544" spans="1:17" ht="24.95" customHeight="1" x14ac:dyDescent="0.2">
      <c r="A544" s="50" t="str">
        <f t="shared" si="24"/>
        <v>1441|1440011|338|2024|82839425653|3611|12000</v>
      </c>
      <c r="B544" s="50" t="str">
        <f t="shared" si="25"/>
        <v>1441|1440011|338|2024|5576</v>
      </c>
      <c r="C544" s="37">
        <v>1441</v>
      </c>
      <c r="D544" s="37">
        <v>1440011</v>
      </c>
      <c r="E544" s="37">
        <v>338</v>
      </c>
      <c r="F544" s="37">
        <v>2024</v>
      </c>
      <c r="G544" s="37">
        <v>82839425653</v>
      </c>
      <c r="H544" s="38" t="s">
        <v>281</v>
      </c>
      <c r="I544" s="37">
        <v>3611</v>
      </c>
      <c r="J544" s="37" t="s">
        <v>421</v>
      </c>
      <c r="K544" s="37">
        <v>9</v>
      </c>
      <c r="L544" s="39">
        <v>45547</v>
      </c>
      <c r="M544" s="37">
        <v>5576</v>
      </c>
      <c r="N544" s="71">
        <f t="shared" si="26"/>
        <v>12000</v>
      </c>
      <c r="O544" s="40">
        <v>9751.32</v>
      </c>
      <c r="P544" s="40">
        <v>2248.6799999999998</v>
      </c>
      <c r="Q544" s="34">
        <v>0</v>
      </c>
    </row>
    <row r="545" spans="1:17" ht="24.95" customHeight="1" x14ac:dyDescent="0.2">
      <c r="A545" s="50" t="str">
        <f t="shared" si="24"/>
        <v>1441|1440011|341|2024|2623259000114|3961|1620,27</v>
      </c>
      <c r="B545" s="50" t="str">
        <f t="shared" si="25"/>
        <v>1441|1440011|341|2024|6023</v>
      </c>
      <c r="C545" s="37">
        <v>1441</v>
      </c>
      <c r="D545" s="37">
        <v>1440011</v>
      </c>
      <c r="E545" s="37">
        <v>341</v>
      </c>
      <c r="F545" s="37">
        <v>2024</v>
      </c>
      <c r="G545" s="37">
        <v>2623259000114</v>
      </c>
      <c r="H545" s="38" t="s">
        <v>282</v>
      </c>
      <c r="I545" s="37">
        <v>3961</v>
      </c>
      <c r="J545" s="37" t="s">
        <v>289</v>
      </c>
      <c r="K545" s="37">
        <v>9</v>
      </c>
      <c r="L545" s="39">
        <v>45565</v>
      </c>
      <c r="M545" s="37">
        <v>6023</v>
      </c>
      <c r="N545" s="71">
        <f t="shared" si="26"/>
        <v>1620.27</v>
      </c>
      <c r="O545" s="40">
        <v>1620.27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1441|1440011|341|2024|2623259000114|3961|472,36</v>
      </c>
      <c r="B546" s="50" t="str">
        <f t="shared" si="25"/>
        <v>1441|1440011|341|2024|6024</v>
      </c>
      <c r="C546" s="37">
        <v>1441</v>
      </c>
      <c r="D546" s="37">
        <v>1440011</v>
      </c>
      <c r="E546" s="37">
        <v>341</v>
      </c>
      <c r="F546" s="37">
        <v>2024</v>
      </c>
      <c r="G546" s="37">
        <v>2623259000114</v>
      </c>
      <c r="H546" s="38" t="s">
        <v>282</v>
      </c>
      <c r="I546" s="37">
        <v>3961</v>
      </c>
      <c r="J546" s="37" t="s">
        <v>289</v>
      </c>
      <c r="K546" s="37">
        <v>9</v>
      </c>
      <c r="L546" s="39">
        <v>45565</v>
      </c>
      <c r="M546" s="37">
        <v>6024</v>
      </c>
      <c r="N546" s="71">
        <f t="shared" si="26"/>
        <v>472.36</v>
      </c>
      <c r="O546" s="40">
        <v>472.36</v>
      </c>
      <c r="P546" s="40">
        <v>0</v>
      </c>
      <c r="Q546" s="34">
        <v>0</v>
      </c>
    </row>
    <row r="547" spans="1:17" ht="24.95" customHeight="1" x14ac:dyDescent="0.2">
      <c r="A547" s="50" t="str">
        <f t="shared" si="24"/>
        <v>1441|1440011|341|2024|2623259000114|3961|357,97</v>
      </c>
      <c r="B547" s="50" t="str">
        <f t="shared" si="25"/>
        <v>1441|1440011|341|2024|6025</v>
      </c>
      <c r="C547" s="37">
        <v>1441</v>
      </c>
      <c r="D547" s="37">
        <v>1440011</v>
      </c>
      <c r="E547" s="37">
        <v>341</v>
      </c>
      <c r="F547" s="37">
        <v>2024</v>
      </c>
      <c r="G547" s="37">
        <v>2623259000114</v>
      </c>
      <c r="H547" s="38" t="s">
        <v>282</v>
      </c>
      <c r="I547" s="37">
        <v>3961</v>
      </c>
      <c r="J547" s="37" t="s">
        <v>289</v>
      </c>
      <c r="K547" s="37">
        <v>9</v>
      </c>
      <c r="L547" s="39">
        <v>45565</v>
      </c>
      <c r="M547" s="37">
        <v>6025</v>
      </c>
      <c r="N547" s="71">
        <f t="shared" si="26"/>
        <v>357.97</v>
      </c>
      <c r="O547" s="40">
        <v>357.97</v>
      </c>
      <c r="P547" s="40">
        <v>0</v>
      </c>
      <c r="Q547" s="34">
        <v>0</v>
      </c>
    </row>
    <row r="548" spans="1:17" ht="24.95" customHeight="1" x14ac:dyDescent="0.2">
      <c r="A548" s="50" t="str">
        <f t="shared" si="24"/>
        <v>1441|1440011|347|2024|21920437000113|3921|815,46</v>
      </c>
      <c r="B548" s="50" t="str">
        <f t="shared" si="25"/>
        <v>1441|1440011|347|2024|5713</v>
      </c>
      <c r="C548" s="37">
        <v>1441</v>
      </c>
      <c r="D548" s="37">
        <v>1440011</v>
      </c>
      <c r="E548" s="37">
        <v>347</v>
      </c>
      <c r="F548" s="37">
        <v>2024</v>
      </c>
      <c r="G548" s="37">
        <v>21920437000113</v>
      </c>
      <c r="H548" s="38" t="s">
        <v>152</v>
      </c>
      <c r="I548" s="37">
        <v>3921</v>
      </c>
      <c r="J548" s="37" t="s">
        <v>289</v>
      </c>
      <c r="K548" s="37">
        <v>9</v>
      </c>
      <c r="L548" s="39">
        <v>45552</v>
      </c>
      <c r="M548" s="37">
        <v>5713</v>
      </c>
      <c r="N548" s="71">
        <f t="shared" si="26"/>
        <v>815.46</v>
      </c>
      <c r="O548" s="40">
        <v>815.46</v>
      </c>
      <c r="P548" s="40">
        <v>0</v>
      </c>
      <c r="Q548" s="34">
        <v>0</v>
      </c>
    </row>
    <row r="549" spans="1:17" ht="24.95" customHeight="1" x14ac:dyDescent="0.2">
      <c r="A549" s="50" t="str">
        <f t="shared" si="24"/>
        <v>1441|1440011|350|2024|37578588672|3611|1702,59</v>
      </c>
      <c r="B549" s="50" t="str">
        <f t="shared" si="25"/>
        <v>1441|1440011|350|2024|5419</v>
      </c>
      <c r="C549" s="37">
        <v>1441</v>
      </c>
      <c r="D549" s="37">
        <v>1440011</v>
      </c>
      <c r="E549" s="37">
        <v>350</v>
      </c>
      <c r="F549" s="37">
        <v>2024</v>
      </c>
      <c r="G549" s="37">
        <v>37578588672</v>
      </c>
      <c r="H549" s="38" t="s">
        <v>283</v>
      </c>
      <c r="I549" s="37">
        <v>3611</v>
      </c>
      <c r="J549" s="37" t="s">
        <v>421</v>
      </c>
      <c r="K549" s="37">
        <v>9</v>
      </c>
      <c r="L549" s="39">
        <v>45544</v>
      </c>
      <c r="M549" s="37">
        <v>5419</v>
      </c>
      <c r="N549" s="71">
        <f t="shared" si="26"/>
        <v>1702.59</v>
      </c>
      <c r="O549" s="40">
        <v>1702.59</v>
      </c>
      <c r="P549" s="40">
        <v>0</v>
      </c>
      <c r="Q549" s="34">
        <v>0</v>
      </c>
    </row>
    <row r="550" spans="1:17" ht="24.95" customHeight="1" x14ac:dyDescent="0.2">
      <c r="A550" s="50" t="str">
        <f t="shared" si="24"/>
        <v>1441|1440011|355|2024|16636540000104|4003|23462,88</v>
      </c>
      <c r="B550" s="50" t="str">
        <f t="shared" si="25"/>
        <v>1441|1440011|355|2024|5903</v>
      </c>
      <c r="C550" s="37">
        <v>1441</v>
      </c>
      <c r="D550" s="37">
        <v>1440011</v>
      </c>
      <c r="E550" s="37">
        <v>355</v>
      </c>
      <c r="F550" s="37">
        <v>2024</v>
      </c>
      <c r="G550" s="37">
        <v>16636540000104</v>
      </c>
      <c r="H550" s="38" t="s">
        <v>168</v>
      </c>
      <c r="I550" s="37">
        <v>4003</v>
      </c>
      <c r="J550" s="37" t="s">
        <v>285</v>
      </c>
      <c r="K550" s="37">
        <v>9</v>
      </c>
      <c r="L550" s="39">
        <v>45558</v>
      </c>
      <c r="M550" s="37">
        <v>5903</v>
      </c>
      <c r="N550" s="71">
        <f t="shared" si="26"/>
        <v>23462.880000000001</v>
      </c>
      <c r="O550" s="40">
        <v>22307.79</v>
      </c>
      <c r="P550" s="40">
        <v>1155.0899999999999</v>
      </c>
      <c r="Q550" s="34">
        <v>0</v>
      </c>
    </row>
    <row r="551" spans="1:17" ht="24.95" customHeight="1" x14ac:dyDescent="0.2">
      <c r="A551" s="50" t="str">
        <f t="shared" si="24"/>
        <v>1441|1440011|356|2024|16636540000104|4003|5991,21</v>
      </c>
      <c r="B551" s="50" t="str">
        <f t="shared" si="25"/>
        <v>1441|1440011|356|2024|5943</v>
      </c>
      <c r="C551" s="37">
        <v>1441</v>
      </c>
      <c r="D551" s="37">
        <v>1440011</v>
      </c>
      <c r="E551" s="37">
        <v>356</v>
      </c>
      <c r="F551" s="37">
        <v>2024</v>
      </c>
      <c r="G551" s="37">
        <v>16636540000104</v>
      </c>
      <c r="H551" s="38" t="s">
        <v>168</v>
      </c>
      <c r="I551" s="37">
        <v>4003</v>
      </c>
      <c r="J551" s="37" t="s">
        <v>285</v>
      </c>
      <c r="K551" s="37">
        <v>9</v>
      </c>
      <c r="L551" s="39">
        <v>45559</v>
      </c>
      <c r="M551" s="37">
        <v>5943</v>
      </c>
      <c r="N551" s="71">
        <f t="shared" si="26"/>
        <v>5991.21</v>
      </c>
      <c r="O551" s="40">
        <v>5696.11</v>
      </c>
      <c r="P551" s="40">
        <v>295.10000000000002</v>
      </c>
      <c r="Q551" s="34">
        <v>0</v>
      </c>
    </row>
    <row r="552" spans="1:17" ht="24.95" customHeight="1" x14ac:dyDescent="0.2">
      <c r="A552" s="50" t="str">
        <f t="shared" si="24"/>
        <v>1441|1440011|361|2024|6880466000105|3911|11162,96</v>
      </c>
      <c r="B552" s="50" t="str">
        <f t="shared" si="25"/>
        <v>1441|1440011|361|2024|6038</v>
      </c>
      <c r="C552" s="37">
        <v>1441</v>
      </c>
      <c r="D552" s="37">
        <v>1440011</v>
      </c>
      <c r="E552" s="37">
        <v>361</v>
      </c>
      <c r="F552" s="37">
        <v>2024</v>
      </c>
      <c r="G552" s="37">
        <v>6880466000105</v>
      </c>
      <c r="H552" s="38" t="s">
        <v>270</v>
      </c>
      <c r="I552" s="37">
        <v>3911</v>
      </c>
      <c r="J552" s="37" t="s">
        <v>289</v>
      </c>
      <c r="K552" s="37">
        <v>9</v>
      </c>
      <c r="L552" s="39">
        <v>45565</v>
      </c>
      <c r="M552" s="37">
        <v>6038</v>
      </c>
      <c r="N552" s="71">
        <f t="shared" si="26"/>
        <v>11162.96</v>
      </c>
      <c r="O552" s="40">
        <v>10627.14</v>
      </c>
      <c r="P552" s="40">
        <v>535.82000000000005</v>
      </c>
      <c r="Q552" s="34">
        <v>0</v>
      </c>
    </row>
    <row r="553" spans="1:17" ht="24.95" customHeight="1" x14ac:dyDescent="0.2">
      <c r="A553" s="50" t="str">
        <f t="shared" si="24"/>
        <v>1441|1440011|363|2024|10776130000174|9312|100568,55</v>
      </c>
      <c r="B553" s="50" t="str">
        <f t="shared" si="25"/>
        <v>1441|1440011|363|2024|5703</v>
      </c>
      <c r="C553" s="37">
        <v>1441</v>
      </c>
      <c r="D553" s="37">
        <v>1440011</v>
      </c>
      <c r="E553" s="37">
        <v>363</v>
      </c>
      <c r="F553" s="37">
        <v>2024</v>
      </c>
      <c r="G553" s="37">
        <v>10776130000174</v>
      </c>
      <c r="H553" s="38" t="s">
        <v>442</v>
      </c>
      <c r="I553" s="37">
        <v>9312</v>
      </c>
      <c r="J553" s="37" t="s">
        <v>443</v>
      </c>
      <c r="K553" s="37">
        <v>9</v>
      </c>
      <c r="L553" s="39">
        <v>45552</v>
      </c>
      <c r="M553" s="37">
        <v>5703</v>
      </c>
      <c r="N553" s="71">
        <f t="shared" si="26"/>
        <v>100568.55</v>
      </c>
      <c r="O553" s="40">
        <v>100568.55</v>
      </c>
      <c r="P553" s="40">
        <v>0</v>
      </c>
      <c r="Q553" s="34">
        <v>0</v>
      </c>
    </row>
    <row r="554" spans="1:17" ht="24.95" customHeight="1" x14ac:dyDescent="0.2">
      <c r="A554" s="50" t="str">
        <f t="shared" si="24"/>
        <v>1441|1440011|365|2024|10866613000160|9312|17478,68</v>
      </c>
      <c r="B554" s="50" t="str">
        <f t="shared" si="25"/>
        <v>1441|1440011|365|2024|5995</v>
      </c>
      <c r="C554" s="37">
        <v>1441</v>
      </c>
      <c r="D554" s="37">
        <v>1440011</v>
      </c>
      <c r="E554" s="37">
        <v>365</v>
      </c>
      <c r="F554" s="37">
        <v>2024</v>
      </c>
      <c r="G554" s="37">
        <v>10866613000160</v>
      </c>
      <c r="H554" s="38" t="s">
        <v>444</v>
      </c>
      <c r="I554" s="37">
        <v>9312</v>
      </c>
      <c r="J554" s="37" t="s">
        <v>443</v>
      </c>
      <c r="K554" s="37">
        <v>9</v>
      </c>
      <c r="L554" s="39">
        <v>45562</v>
      </c>
      <c r="M554" s="37">
        <v>5995</v>
      </c>
      <c r="N554" s="71">
        <f t="shared" si="26"/>
        <v>17478.68</v>
      </c>
      <c r="O554" s="40">
        <v>17478.68</v>
      </c>
      <c r="P554" s="40">
        <v>0</v>
      </c>
      <c r="Q554" s="34">
        <v>0</v>
      </c>
    </row>
    <row r="555" spans="1:17" ht="24.95" customHeight="1" x14ac:dyDescent="0.2">
      <c r="A555" s="50" t="str">
        <f t="shared" si="24"/>
        <v>1441|1440011|366|2024|48865109653|9312|17458,38</v>
      </c>
      <c r="B555" s="50" t="str">
        <f t="shared" si="25"/>
        <v>1441|1440011|366|2024|6042</v>
      </c>
      <c r="C555" s="37">
        <v>1441</v>
      </c>
      <c r="D555" s="37">
        <v>1440011</v>
      </c>
      <c r="E555" s="37">
        <v>366</v>
      </c>
      <c r="F555" s="37">
        <v>2024</v>
      </c>
      <c r="G555" s="37">
        <v>48865109653</v>
      </c>
      <c r="H555" s="38" t="s">
        <v>445</v>
      </c>
      <c r="I555" s="37">
        <v>9312</v>
      </c>
      <c r="J555" s="37" t="s">
        <v>443</v>
      </c>
      <c r="K555" s="37">
        <v>9</v>
      </c>
      <c r="L555" s="39">
        <v>45565</v>
      </c>
      <c r="M555" s="37">
        <v>6042</v>
      </c>
      <c r="N555" s="71">
        <f t="shared" si="26"/>
        <v>17458.38</v>
      </c>
      <c r="O555" s="40">
        <v>17458.38</v>
      </c>
      <c r="P555" s="40">
        <v>0</v>
      </c>
      <c r="Q555" s="34">
        <v>0</v>
      </c>
    </row>
    <row r="556" spans="1:17" ht="24.95" customHeight="1" x14ac:dyDescent="0.2">
      <c r="A556" s="50" t="str">
        <f t="shared" si="24"/>
        <v>1441|1440013|0|0|17947581000176|0|181,72</v>
      </c>
      <c r="B556" s="50" t="str">
        <f t="shared" si="25"/>
        <v>1441|1440013|0|0|48</v>
      </c>
      <c r="C556" s="37">
        <v>1441</v>
      </c>
      <c r="D556" s="37">
        <v>1440013</v>
      </c>
      <c r="E556" s="37">
        <v>0</v>
      </c>
      <c r="F556" s="37">
        <v>0</v>
      </c>
      <c r="G556" s="37">
        <v>17947581000176</v>
      </c>
      <c r="H556" s="38" t="s">
        <v>309</v>
      </c>
      <c r="I556" s="37">
        <v>0</v>
      </c>
      <c r="J556" s="37" t="s">
        <v>287</v>
      </c>
      <c r="K556" s="37">
        <v>9</v>
      </c>
      <c r="L556" s="39">
        <v>45554</v>
      </c>
      <c r="M556" s="37">
        <v>48</v>
      </c>
      <c r="N556" s="71">
        <f t="shared" si="26"/>
        <v>181.72</v>
      </c>
      <c r="O556" s="40">
        <v>181.72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1441|1440013|0|0|24996969000122|0|169,6</v>
      </c>
      <c r="B557" s="50" t="str">
        <f t="shared" si="25"/>
        <v>1441|1440013|0|0|49</v>
      </c>
      <c r="C557" s="37">
        <v>1441</v>
      </c>
      <c r="D557" s="37">
        <v>1440013</v>
      </c>
      <c r="E557" s="37">
        <v>0</v>
      </c>
      <c r="F557" s="37">
        <v>0</v>
      </c>
      <c r="G557" s="37">
        <v>24996969000122</v>
      </c>
      <c r="H557" s="38" t="s">
        <v>397</v>
      </c>
      <c r="I557" s="37">
        <v>0</v>
      </c>
      <c r="J557" s="37" t="s">
        <v>287</v>
      </c>
      <c r="K557" s="37">
        <v>9</v>
      </c>
      <c r="L557" s="39">
        <v>45554</v>
      </c>
      <c r="M557" s="37">
        <v>49</v>
      </c>
      <c r="N557" s="71">
        <f t="shared" si="26"/>
        <v>169.6</v>
      </c>
      <c r="O557" s="40">
        <v>169.6</v>
      </c>
      <c r="P557" s="40">
        <v>0</v>
      </c>
      <c r="Q557" s="34">
        <v>0</v>
      </c>
    </row>
    <row r="558" spans="1:17" ht="24.95" customHeight="1" x14ac:dyDescent="0.2">
      <c r="A558" s="50" t="str">
        <f t="shared" si="24"/>
        <v>1441|1440013|0|0|29979036000140|0|1288,18</v>
      </c>
      <c r="B558" s="50" t="str">
        <f t="shared" si="25"/>
        <v>1441|1440013|0|0|47</v>
      </c>
      <c r="C558" s="37">
        <v>1441</v>
      </c>
      <c r="D558" s="37">
        <v>1440013</v>
      </c>
      <c r="E558" s="37">
        <v>0</v>
      </c>
      <c r="F558" s="37">
        <v>0</v>
      </c>
      <c r="G558" s="37">
        <v>29979036000140</v>
      </c>
      <c r="H558" s="38" t="s">
        <v>398</v>
      </c>
      <c r="I558" s="37">
        <v>0</v>
      </c>
      <c r="J558" s="37" t="s">
        <v>287</v>
      </c>
      <c r="K558" s="37">
        <v>9</v>
      </c>
      <c r="L558" s="39">
        <v>45553</v>
      </c>
      <c r="M558" s="37">
        <v>47</v>
      </c>
      <c r="N558" s="71">
        <f t="shared" si="26"/>
        <v>1288.18</v>
      </c>
      <c r="O558" s="40">
        <v>1288.18</v>
      </c>
      <c r="P558" s="40">
        <v>0</v>
      </c>
      <c r="Q558" s="34">
        <v>0</v>
      </c>
    </row>
    <row r="559" spans="1:17" ht="24.95" customHeight="1" x14ac:dyDescent="0.2">
      <c r="A559" s="50" t="str">
        <f t="shared" si="24"/>
        <v>1441|1440013|3|2024|33224254000142|3705|501,21</v>
      </c>
      <c r="B559" s="50" t="str">
        <f t="shared" si="25"/>
        <v>1441|1440013|3|2024|50</v>
      </c>
      <c r="C559" s="37">
        <v>1441</v>
      </c>
      <c r="D559" s="37">
        <v>1440013</v>
      </c>
      <c r="E559" s="37">
        <v>3</v>
      </c>
      <c r="F559" s="37">
        <v>2024</v>
      </c>
      <c r="G559" s="37">
        <v>33224254000142</v>
      </c>
      <c r="H559" s="38" t="s">
        <v>437</v>
      </c>
      <c r="I559" s="37">
        <v>3705</v>
      </c>
      <c r="J559" s="37" t="s">
        <v>435</v>
      </c>
      <c r="K559" s="37">
        <v>9</v>
      </c>
      <c r="L559" s="39">
        <v>45555</v>
      </c>
      <c r="M559" s="37">
        <v>50</v>
      </c>
      <c r="N559" s="71">
        <f t="shared" si="26"/>
        <v>501.21</v>
      </c>
      <c r="O559" s="40">
        <v>477.15</v>
      </c>
      <c r="P559" s="40">
        <v>24.06</v>
      </c>
      <c r="Q559" s="34">
        <v>0</v>
      </c>
    </row>
    <row r="560" spans="1:17" ht="24.95" customHeight="1" x14ac:dyDescent="0.2">
      <c r="A560" s="50" t="str">
        <f t="shared" si="24"/>
        <v>1441|1440013|3|2024|33224254000142|3705|479,42</v>
      </c>
      <c r="B560" s="50" t="str">
        <f t="shared" si="25"/>
        <v>1441|1440013|3|2024|53</v>
      </c>
      <c r="C560" s="37">
        <v>1441</v>
      </c>
      <c r="D560" s="37">
        <v>1440013</v>
      </c>
      <c r="E560" s="37">
        <v>3</v>
      </c>
      <c r="F560" s="37">
        <v>2024</v>
      </c>
      <c r="G560" s="37">
        <v>33224254000142</v>
      </c>
      <c r="H560" s="38" t="s">
        <v>437</v>
      </c>
      <c r="I560" s="37">
        <v>3705</v>
      </c>
      <c r="J560" s="37" t="s">
        <v>435</v>
      </c>
      <c r="K560" s="37">
        <v>9</v>
      </c>
      <c r="L560" s="39">
        <v>45555</v>
      </c>
      <c r="M560" s="37">
        <v>53</v>
      </c>
      <c r="N560" s="71">
        <f t="shared" si="26"/>
        <v>479.42</v>
      </c>
      <c r="O560" s="40">
        <v>456.41</v>
      </c>
      <c r="P560" s="40">
        <v>23.01</v>
      </c>
      <c r="Q560" s="34">
        <v>0</v>
      </c>
    </row>
    <row r="561" spans="1:17" ht="24.95" customHeight="1" x14ac:dyDescent="0.2">
      <c r="A561" s="50" t="str">
        <f t="shared" si="24"/>
        <v>1441|1440013|3|2024|33224254000142|3705|435,84</v>
      </c>
      <c r="B561" s="50" t="str">
        <f t="shared" si="25"/>
        <v>1441|1440013|3|2024|54</v>
      </c>
      <c r="C561" s="37">
        <v>1441</v>
      </c>
      <c r="D561" s="37">
        <v>1440013</v>
      </c>
      <c r="E561" s="37">
        <v>3</v>
      </c>
      <c r="F561" s="37">
        <v>2024</v>
      </c>
      <c r="G561" s="37">
        <v>33224254000142</v>
      </c>
      <c r="H561" s="38" t="s">
        <v>437</v>
      </c>
      <c r="I561" s="37">
        <v>3705</v>
      </c>
      <c r="J561" s="37" t="s">
        <v>435</v>
      </c>
      <c r="K561" s="37">
        <v>9</v>
      </c>
      <c r="L561" s="39">
        <v>45555</v>
      </c>
      <c r="M561" s="37">
        <v>54</v>
      </c>
      <c r="N561" s="71">
        <f t="shared" si="26"/>
        <v>435.84000000000003</v>
      </c>
      <c r="O561" s="40">
        <v>414.92</v>
      </c>
      <c r="P561" s="40">
        <v>20.92</v>
      </c>
      <c r="Q561" s="34">
        <v>0</v>
      </c>
    </row>
    <row r="562" spans="1:17" ht="24.95" customHeight="1" x14ac:dyDescent="0.2">
      <c r="A562" s="50" t="str">
        <f t="shared" si="24"/>
        <v>1441|1440013|4|2024|33224254000142|3704|5209,23</v>
      </c>
      <c r="B562" s="50" t="str">
        <f t="shared" si="25"/>
        <v>1441|1440013|4|2024|51</v>
      </c>
      <c r="C562" s="37">
        <v>1441</v>
      </c>
      <c r="D562" s="37">
        <v>1440013</v>
      </c>
      <c r="E562" s="37">
        <v>4</v>
      </c>
      <c r="F562" s="37">
        <v>2024</v>
      </c>
      <c r="G562" s="37">
        <v>33224254000142</v>
      </c>
      <c r="H562" s="38" t="s">
        <v>437</v>
      </c>
      <c r="I562" s="37">
        <v>3704</v>
      </c>
      <c r="J562" s="37" t="s">
        <v>435</v>
      </c>
      <c r="K562" s="37">
        <v>9</v>
      </c>
      <c r="L562" s="39">
        <v>45555</v>
      </c>
      <c r="M562" s="37">
        <v>51</v>
      </c>
      <c r="N562" s="71">
        <f t="shared" si="26"/>
        <v>5209.2299999999996</v>
      </c>
      <c r="O562" s="40">
        <v>4918.4799999999996</v>
      </c>
      <c r="P562" s="40">
        <v>290.75</v>
      </c>
      <c r="Q562" s="34">
        <v>0</v>
      </c>
    </row>
    <row r="563" spans="1:17" ht="24.95" customHeight="1" x14ac:dyDescent="0.2">
      <c r="A563" s="50" t="str">
        <f t="shared" si="24"/>
        <v>1441|1440013|4|2024|33224254000142|3704|4861,95</v>
      </c>
      <c r="B563" s="50" t="str">
        <f t="shared" si="25"/>
        <v>1441|1440013|4|2024|52</v>
      </c>
      <c r="C563" s="37">
        <v>1441</v>
      </c>
      <c r="D563" s="37">
        <v>1440013</v>
      </c>
      <c r="E563" s="37">
        <v>4</v>
      </c>
      <c r="F563" s="37">
        <v>2024</v>
      </c>
      <c r="G563" s="37">
        <v>33224254000142</v>
      </c>
      <c r="H563" s="38" t="s">
        <v>437</v>
      </c>
      <c r="I563" s="37">
        <v>3704</v>
      </c>
      <c r="J563" s="37" t="s">
        <v>435</v>
      </c>
      <c r="K563" s="37">
        <v>9</v>
      </c>
      <c r="L563" s="39">
        <v>45555</v>
      </c>
      <c r="M563" s="37">
        <v>52</v>
      </c>
      <c r="N563" s="71">
        <f t="shared" si="26"/>
        <v>4861.95</v>
      </c>
      <c r="O563" s="40">
        <v>4590.59</v>
      </c>
      <c r="P563" s="40">
        <v>271.36</v>
      </c>
      <c r="Q563" s="34">
        <v>0</v>
      </c>
    </row>
    <row r="564" spans="1:17" ht="24.95" customHeight="1" x14ac:dyDescent="0.2">
      <c r="A564" s="50" t="str">
        <f t="shared" si="24"/>
        <v>1441|1440020|60|2024|99845199615|3026|309,04</v>
      </c>
      <c r="B564" s="50" t="str">
        <f t="shared" si="25"/>
        <v>1441|1440020|60|2024|787</v>
      </c>
      <c r="C564" s="37">
        <v>1441</v>
      </c>
      <c r="D564" s="37">
        <v>1440020</v>
      </c>
      <c r="E564" s="37">
        <v>60</v>
      </c>
      <c r="F564" s="37">
        <v>2024</v>
      </c>
      <c r="G564" s="37">
        <v>99845199615</v>
      </c>
      <c r="H564" s="38" t="s">
        <v>446</v>
      </c>
      <c r="I564" s="37">
        <v>3026</v>
      </c>
      <c r="J564" s="37" t="s">
        <v>45</v>
      </c>
      <c r="K564" s="37">
        <v>9</v>
      </c>
      <c r="L564" s="39">
        <v>45544</v>
      </c>
      <c r="M564" s="37">
        <v>787</v>
      </c>
      <c r="N564" s="71">
        <f t="shared" si="26"/>
        <v>309.04000000000002</v>
      </c>
      <c r="O564" s="40">
        <v>309.04000000000002</v>
      </c>
      <c r="P564" s="40">
        <v>0</v>
      </c>
      <c r="Q564" s="34">
        <v>0</v>
      </c>
    </row>
    <row r="565" spans="1:17" ht="24.95" customHeight="1" x14ac:dyDescent="0.2">
      <c r="A565" s="50" t="str">
        <f t="shared" si="24"/>
        <v>1441|1440020|68|2024|62099469687|3026|418,24</v>
      </c>
      <c r="B565" s="50" t="str">
        <f t="shared" si="25"/>
        <v>1441|1440020|68|2024|784</v>
      </c>
      <c r="C565" s="37">
        <v>1441</v>
      </c>
      <c r="D565" s="37">
        <v>1440020</v>
      </c>
      <c r="E565" s="37">
        <v>68</v>
      </c>
      <c r="F565" s="37">
        <v>2024</v>
      </c>
      <c r="G565" s="37">
        <v>62099469687</v>
      </c>
      <c r="H565" s="38" t="s">
        <v>447</v>
      </c>
      <c r="I565" s="37">
        <v>3026</v>
      </c>
      <c r="J565" s="37" t="s">
        <v>45</v>
      </c>
      <c r="K565" s="37">
        <v>9</v>
      </c>
      <c r="L565" s="39">
        <v>45544</v>
      </c>
      <c r="M565" s="37">
        <v>784</v>
      </c>
      <c r="N565" s="71">
        <f t="shared" si="26"/>
        <v>418.24</v>
      </c>
      <c r="O565" s="40">
        <v>418.24</v>
      </c>
      <c r="P565" s="40">
        <v>0</v>
      </c>
      <c r="Q565" s="34">
        <v>0</v>
      </c>
    </row>
    <row r="566" spans="1:17" ht="24.95" customHeight="1" x14ac:dyDescent="0.2">
      <c r="A566" s="50" t="str">
        <f t="shared" si="24"/>
        <v>1441|1440020|134|2024|4487550688|3026|470,64</v>
      </c>
      <c r="B566" s="50" t="str">
        <f t="shared" si="25"/>
        <v>1441|1440020|134|2024|862</v>
      </c>
      <c r="C566" s="37">
        <v>1441</v>
      </c>
      <c r="D566" s="37">
        <v>1440020</v>
      </c>
      <c r="E566" s="37">
        <v>134</v>
      </c>
      <c r="F566" s="37">
        <v>2024</v>
      </c>
      <c r="G566" s="37">
        <v>4487550688</v>
      </c>
      <c r="H566" s="38" t="s">
        <v>448</v>
      </c>
      <c r="I566" s="37">
        <v>3026</v>
      </c>
      <c r="J566" s="37" t="s">
        <v>45</v>
      </c>
      <c r="K566" s="37">
        <v>10</v>
      </c>
      <c r="L566" s="39">
        <v>45567</v>
      </c>
      <c r="M566" s="37">
        <v>862</v>
      </c>
      <c r="N566" s="71">
        <f t="shared" si="26"/>
        <v>470.64</v>
      </c>
      <c r="O566" s="40">
        <v>470.64</v>
      </c>
      <c r="P566" s="40">
        <v>0</v>
      </c>
      <c r="Q566" s="34">
        <v>0</v>
      </c>
    </row>
    <row r="567" spans="1:17" ht="24.95" customHeight="1" x14ac:dyDescent="0.2">
      <c r="A567" s="50" t="str">
        <f t="shared" si="24"/>
        <v>1441|1440020|358|2024|64791157672|3026|262,4</v>
      </c>
      <c r="B567" s="50" t="str">
        <f t="shared" si="25"/>
        <v>1441|1440020|358|2024|753</v>
      </c>
      <c r="C567" s="37">
        <v>1441</v>
      </c>
      <c r="D567" s="37">
        <v>1440020</v>
      </c>
      <c r="E567" s="37">
        <v>358</v>
      </c>
      <c r="F567" s="37">
        <v>2024</v>
      </c>
      <c r="G567" s="37">
        <v>64791157672</v>
      </c>
      <c r="H567" s="38" t="s">
        <v>449</v>
      </c>
      <c r="I567" s="37">
        <v>3026</v>
      </c>
      <c r="J567" s="37" t="s">
        <v>45</v>
      </c>
      <c r="K567" s="37">
        <v>9</v>
      </c>
      <c r="L567" s="39">
        <v>45537</v>
      </c>
      <c r="M567" s="37">
        <v>753</v>
      </c>
      <c r="N567" s="71">
        <f t="shared" si="26"/>
        <v>262.39999999999998</v>
      </c>
      <c r="O567" s="40">
        <v>262.39999999999998</v>
      </c>
      <c r="P567" s="40">
        <v>0</v>
      </c>
      <c r="Q567" s="34">
        <v>0</v>
      </c>
    </row>
    <row r="568" spans="1:17" ht="24.95" customHeight="1" x14ac:dyDescent="0.2">
      <c r="A568" s="50" t="str">
        <f t="shared" si="24"/>
        <v>1441|1440020|358|2024|64791157672|3026|328</v>
      </c>
      <c r="B568" s="50" t="str">
        <f t="shared" si="25"/>
        <v>1441|1440020|358|2024|774</v>
      </c>
      <c r="C568" s="37">
        <v>1441</v>
      </c>
      <c r="D568" s="37">
        <v>1440020</v>
      </c>
      <c r="E568" s="37">
        <v>358</v>
      </c>
      <c r="F568" s="37">
        <v>2024</v>
      </c>
      <c r="G568" s="37">
        <v>64791157672</v>
      </c>
      <c r="H568" s="38" t="s">
        <v>449</v>
      </c>
      <c r="I568" s="37">
        <v>3026</v>
      </c>
      <c r="J568" s="37" t="s">
        <v>45</v>
      </c>
      <c r="K568" s="37">
        <v>9</v>
      </c>
      <c r="L568" s="39">
        <v>45544</v>
      </c>
      <c r="M568" s="37">
        <v>774</v>
      </c>
      <c r="N568" s="71">
        <f t="shared" si="26"/>
        <v>328</v>
      </c>
      <c r="O568" s="40">
        <v>328</v>
      </c>
      <c r="P568" s="40">
        <v>0</v>
      </c>
      <c r="Q568" s="34">
        <v>0</v>
      </c>
    </row>
    <row r="569" spans="1:17" ht="24.95" customHeight="1" x14ac:dyDescent="0.2">
      <c r="A569" s="50" t="str">
        <f t="shared" si="24"/>
        <v>1441|1440020|408|2024|5877912682|3026|548,34</v>
      </c>
      <c r="B569" s="50" t="str">
        <f t="shared" si="25"/>
        <v>1441|1440020|408|2024|851</v>
      </c>
      <c r="C569" s="37">
        <v>1441</v>
      </c>
      <c r="D569" s="37">
        <v>1440020</v>
      </c>
      <c r="E569" s="37">
        <v>408</v>
      </c>
      <c r="F569" s="37">
        <v>2024</v>
      </c>
      <c r="G569" s="37">
        <v>5877912682</v>
      </c>
      <c r="H569" s="38" t="s">
        <v>450</v>
      </c>
      <c r="I569" s="37">
        <v>3026</v>
      </c>
      <c r="J569" s="37" t="s">
        <v>45</v>
      </c>
      <c r="K569" s="37">
        <v>10</v>
      </c>
      <c r="L569" s="39">
        <v>45567</v>
      </c>
      <c r="M569" s="37">
        <v>851</v>
      </c>
      <c r="N569" s="71">
        <f t="shared" si="26"/>
        <v>548.34</v>
      </c>
      <c r="O569" s="40">
        <v>548.34</v>
      </c>
      <c r="P569" s="40">
        <v>0</v>
      </c>
      <c r="Q569" s="34">
        <v>0</v>
      </c>
    </row>
    <row r="570" spans="1:17" ht="24.95" customHeight="1" x14ac:dyDescent="0.2">
      <c r="A570" s="50" t="str">
        <f t="shared" si="24"/>
        <v>1441|1440020|429|2024|5877912682|3026|386,3</v>
      </c>
      <c r="B570" s="50" t="str">
        <f t="shared" si="25"/>
        <v>1441|1440020|429|2024|755</v>
      </c>
      <c r="C570" s="37">
        <v>1441</v>
      </c>
      <c r="D570" s="37">
        <v>1440020</v>
      </c>
      <c r="E570" s="37">
        <v>429</v>
      </c>
      <c r="F570" s="37">
        <v>2024</v>
      </c>
      <c r="G570" s="37">
        <v>5877912682</v>
      </c>
      <c r="H570" s="38" t="s">
        <v>450</v>
      </c>
      <c r="I570" s="37">
        <v>3026</v>
      </c>
      <c r="J570" s="37" t="s">
        <v>45</v>
      </c>
      <c r="K570" s="37">
        <v>9</v>
      </c>
      <c r="L570" s="39">
        <v>45537</v>
      </c>
      <c r="M570" s="37">
        <v>755</v>
      </c>
      <c r="N570" s="71">
        <f t="shared" si="26"/>
        <v>386.3</v>
      </c>
      <c r="O570" s="40">
        <v>386.3</v>
      </c>
      <c r="P570" s="40">
        <v>0</v>
      </c>
      <c r="Q570" s="34">
        <v>0</v>
      </c>
    </row>
    <row r="571" spans="1:17" ht="24.95" customHeight="1" x14ac:dyDescent="0.2">
      <c r="A571" s="50" t="str">
        <f t="shared" si="24"/>
        <v>1441|1440020|444|2024|905301609|3026|571,65</v>
      </c>
      <c r="B571" s="50" t="str">
        <f t="shared" si="25"/>
        <v>1441|1440020|444|2024|786</v>
      </c>
      <c r="C571" s="37">
        <v>1441</v>
      </c>
      <c r="D571" s="37">
        <v>1440020</v>
      </c>
      <c r="E571" s="37">
        <v>444</v>
      </c>
      <c r="F571" s="37">
        <v>2024</v>
      </c>
      <c r="G571" s="37">
        <v>905301609</v>
      </c>
      <c r="H571" s="38" t="s">
        <v>451</v>
      </c>
      <c r="I571" s="37">
        <v>3026</v>
      </c>
      <c r="J571" s="37" t="s">
        <v>45</v>
      </c>
      <c r="K571" s="37">
        <v>9</v>
      </c>
      <c r="L571" s="39">
        <v>45544</v>
      </c>
      <c r="M571" s="37">
        <v>786</v>
      </c>
      <c r="N571" s="71">
        <f t="shared" si="26"/>
        <v>571.65</v>
      </c>
      <c r="O571" s="40">
        <v>571.65</v>
      </c>
      <c r="P571" s="40">
        <v>0</v>
      </c>
      <c r="Q571" s="34">
        <v>0</v>
      </c>
    </row>
    <row r="572" spans="1:17" ht="24.95" customHeight="1" x14ac:dyDescent="0.2">
      <c r="A572" s="50" t="str">
        <f t="shared" si="24"/>
        <v>1441|1440020|527|2024|5251828616|3302|231,8</v>
      </c>
      <c r="B572" s="50" t="str">
        <f t="shared" si="25"/>
        <v>1441|1440020|527|2024|795</v>
      </c>
      <c r="C572" s="37">
        <v>1441</v>
      </c>
      <c r="D572" s="37">
        <v>1440020</v>
      </c>
      <c r="E572" s="37">
        <v>527</v>
      </c>
      <c r="F572" s="37">
        <v>2024</v>
      </c>
      <c r="G572" s="37">
        <v>5251828616</v>
      </c>
      <c r="H572" s="38" t="s">
        <v>452</v>
      </c>
      <c r="I572" s="37">
        <v>3302</v>
      </c>
      <c r="J572" s="37" t="s">
        <v>288</v>
      </c>
      <c r="K572" s="37">
        <v>9</v>
      </c>
      <c r="L572" s="39">
        <v>45545</v>
      </c>
      <c r="M572" s="37">
        <v>795</v>
      </c>
      <c r="N572" s="71">
        <f t="shared" si="26"/>
        <v>231.8</v>
      </c>
      <c r="O572" s="40">
        <v>231.8</v>
      </c>
      <c r="P572" s="40">
        <v>0</v>
      </c>
      <c r="Q572" s="34">
        <v>0</v>
      </c>
    </row>
    <row r="573" spans="1:17" ht="24.95" customHeight="1" x14ac:dyDescent="0.2">
      <c r="A573" s="50" t="str">
        <f t="shared" si="24"/>
        <v>1441|1440020|529|2024|90245334653|3302|310</v>
      </c>
      <c r="B573" s="50" t="str">
        <f t="shared" si="25"/>
        <v>1441|1440020|529|2024|788</v>
      </c>
      <c r="C573" s="37">
        <v>1441</v>
      </c>
      <c r="D573" s="37">
        <v>1440020</v>
      </c>
      <c r="E573" s="37">
        <v>529</v>
      </c>
      <c r="F573" s="37">
        <v>2024</v>
      </c>
      <c r="G573" s="37">
        <v>90245334653</v>
      </c>
      <c r="H573" s="38" t="s">
        <v>453</v>
      </c>
      <c r="I573" s="37">
        <v>3302</v>
      </c>
      <c r="J573" s="37" t="s">
        <v>288</v>
      </c>
      <c r="K573" s="37">
        <v>9</v>
      </c>
      <c r="L573" s="39">
        <v>45544</v>
      </c>
      <c r="M573" s="37">
        <v>788</v>
      </c>
      <c r="N573" s="71">
        <f t="shared" si="26"/>
        <v>310</v>
      </c>
      <c r="O573" s="40">
        <v>310</v>
      </c>
      <c r="P573" s="40">
        <v>0</v>
      </c>
      <c r="Q573" s="34">
        <v>0</v>
      </c>
    </row>
    <row r="574" spans="1:17" ht="24.95" customHeight="1" x14ac:dyDescent="0.2">
      <c r="A574" s="50" t="str">
        <f t="shared" si="24"/>
        <v>1441|1440020|531|2024|3284197702|3026|141,2</v>
      </c>
      <c r="B574" s="50" t="str">
        <f t="shared" si="25"/>
        <v>1441|1440020|531|2024|850</v>
      </c>
      <c r="C574" s="37">
        <v>1441</v>
      </c>
      <c r="D574" s="37">
        <v>1440020</v>
      </c>
      <c r="E574" s="37">
        <v>531</v>
      </c>
      <c r="F574" s="37">
        <v>2024</v>
      </c>
      <c r="G574" s="37">
        <v>3284197702</v>
      </c>
      <c r="H574" s="38" t="s">
        <v>454</v>
      </c>
      <c r="I574" s="37">
        <v>3026</v>
      </c>
      <c r="J574" s="37" t="s">
        <v>45</v>
      </c>
      <c r="K574" s="37">
        <v>10</v>
      </c>
      <c r="L574" s="39">
        <v>45567</v>
      </c>
      <c r="M574" s="37">
        <v>850</v>
      </c>
      <c r="N574" s="71">
        <f t="shared" si="26"/>
        <v>141.19999999999999</v>
      </c>
      <c r="O574" s="40">
        <v>141.19999999999999</v>
      </c>
      <c r="P574" s="40">
        <v>0</v>
      </c>
      <c r="Q574" s="34">
        <v>0</v>
      </c>
    </row>
    <row r="575" spans="1:17" ht="24.95" customHeight="1" x14ac:dyDescent="0.2">
      <c r="A575" s="50" t="str">
        <f t="shared" si="24"/>
        <v>1441|1440020|542|2024|95802150653|3026|309,04</v>
      </c>
      <c r="B575" s="50" t="str">
        <f t="shared" si="25"/>
        <v>1441|1440020|542|2024|754</v>
      </c>
      <c r="C575" s="37">
        <v>1441</v>
      </c>
      <c r="D575" s="37">
        <v>1440020</v>
      </c>
      <c r="E575" s="37">
        <v>542</v>
      </c>
      <c r="F575" s="37">
        <v>2024</v>
      </c>
      <c r="G575" s="37">
        <v>95802150653</v>
      </c>
      <c r="H575" s="38" t="s">
        <v>455</v>
      </c>
      <c r="I575" s="37">
        <v>3026</v>
      </c>
      <c r="J575" s="37" t="s">
        <v>45</v>
      </c>
      <c r="K575" s="37">
        <v>9</v>
      </c>
      <c r="L575" s="39">
        <v>45537</v>
      </c>
      <c r="M575" s="37">
        <v>754</v>
      </c>
      <c r="N575" s="71">
        <f t="shared" si="26"/>
        <v>309.04000000000002</v>
      </c>
      <c r="O575" s="40">
        <v>309.04000000000002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1441|1440020|546|2024|49113984691|3026|256,41</v>
      </c>
      <c r="B576" s="50" t="str">
        <f t="shared" si="25"/>
        <v>1441|1440020|546|2024|790</v>
      </c>
      <c r="C576" s="37">
        <v>1441</v>
      </c>
      <c r="D576" s="37">
        <v>1440020</v>
      </c>
      <c r="E576" s="37">
        <v>546</v>
      </c>
      <c r="F576" s="37">
        <v>2024</v>
      </c>
      <c r="G576" s="37">
        <v>49113984691</v>
      </c>
      <c r="H576" s="38" t="s">
        <v>456</v>
      </c>
      <c r="I576" s="37">
        <v>3026</v>
      </c>
      <c r="J576" s="37" t="s">
        <v>45</v>
      </c>
      <c r="K576" s="37">
        <v>9</v>
      </c>
      <c r="L576" s="39">
        <v>45545</v>
      </c>
      <c r="M576" s="37">
        <v>790</v>
      </c>
      <c r="N576" s="71">
        <f t="shared" si="26"/>
        <v>256.41000000000003</v>
      </c>
      <c r="O576" s="40">
        <v>256.41000000000003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1441|1440020|563|2024|28291244804|3302|0</v>
      </c>
      <c r="B577" s="50" t="str">
        <f t="shared" si="25"/>
        <v>1441|1440020|563|2024|796</v>
      </c>
      <c r="C577" s="37">
        <v>1441</v>
      </c>
      <c r="D577" s="37">
        <v>1440020</v>
      </c>
      <c r="E577" s="37">
        <v>563</v>
      </c>
      <c r="F577" s="37">
        <v>2024</v>
      </c>
      <c r="G577" s="37">
        <v>28291244804</v>
      </c>
      <c r="H577" s="38" t="s">
        <v>457</v>
      </c>
      <c r="I577" s="37">
        <v>3302</v>
      </c>
      <c r="J577" s="37" t="s">
        <v>288</v>
      </c>
      <c r="K577" s="37">
        <v>9</v>
      </c>
      <c r="L577" s="39">
        <v>45545</v>
      </c>
      <c r="M577" s="37">
        <v>796</v>
      </c>
      <c r="N577" s="71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50" t="str">
        <f t="shared" si="24"/>
        <v>1441|1440020|563|2024|28291244804|3302|47,47</v>
      </c>
      <c r="B578" s="50" t="str">
        <f t="shared" si="25"/>
        <v>1441|1440020|563|2024|806</v>
      </c>
      <c r="C578" s="37">
        <v>1441</v>
      </c>
      <c r="D578" s="37">
        <v>1440020</v>
      </c>
      <c r="E578" s="37">
        <v>563</v>
      </c>
      <c r="F578" s="37">
        <v>2024</v>
      </c>
      <c r="G578" s="37">
        <v>28291244804</v>
      </c>
      <c r="H578" s="38" t="s">
        <v>457</v>
      </c>
      <c r="I578" s="37">
        <v>3302</v>
      </c>
      <c r="J578" s="37" t="s">
        <v>288</v>
      </c>
      <c r="K578" s="37">
        <v>9</v>
      </c>
      <c r="L578" s="39">
        <v>45548</v>
      </c>
      <c r="M578" s="37">
        <v>806</v>
      </c>
      <c r="N578" s="71">
        <f t="shared" si="26"/>
        <v>47.47</v>
      </c>
      <c r="O578" s="40">
        <v>47.47</v>
      </c>
      <c r="P578" s="40">
        <v>0</v>
      </c>
      <c r="Q578" s="34">
        <v>0</v>
      </c>
    </row>
    <row r="579" spans="1:17" ht="24.95" customHeight="1" x14ac:dyDescent="0.2">
      <c r="A579" s="50" t="str">
        <f t="shared" si="24"/>
        <v>1441|1440020|593|2024|5156476678|3026|299,7</v>
      </c>
      <c r="B579" s="50" t="str">
        <f t="shared" si="25"/>
        <v>1441|1440020|593|2024|841</v>
      </c>
      <c r="C579" s="37">
        <v>1441</v>
      </c>
      <c r="D579" s="37">
        <v>1440020</v>
      </c>
      <c r="E579" s="37">
        <v>593</v>
      </c>
      <c r="F579" s="37">
        <v>2024</v>
      </c>
      <c r="G579" s="37">
        <v>5156476678</v>
      </c>
      <c r="H579" s="38" t="s">
        <v>458</v>
      </c>
      <c r="I579" s="37">
        <v>3026</v>
      </c>
      <c r="J579" s="37" t="s">
        <v>45</v>
      </c>
      <c r="K579" s="37">
        <v>9</v>
      </c>
      <c r="L579" s="39">
        <v>45559</v>
      </c>
      <c r="M579" s="37">
        <v>841</v>
      </c>
      <c r="N579" s="71">
        <f t="shared" si="26"/>
        <v>299.7</v>
      </c>
      <c r="O579" s="40">
        <v>299.7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1441|1440020|613|2024|1338491636|3302|108,26</v>
      </c>
      <c r="B580" s="50" t="str">
        <f t="shared" si="25"/>
        <v>1441|1440020|613|2024|781</v>
      </c>
      <c r="C580" s="37">
        <v>1441</v>
      </c>
      <c r="D580" s="37">
        <v>1440020</v>
      </c>
      <c r="E580" s="37">
        <v>613</v>
      </c>
      <c r="F580" s="37">
        <v>2024</v>
      </c>
      <c r="G580" s="37">
        <v>1338491636</v>
      </c>
      <c r="H580" s="38" t="s">
        <v>459</v>
      </c>
      <c r="I580" s="37">
        <v>3302</v>
      </c>
      <c r="J580" s="37" t="s">
        <v>288</v>
      </c>
      <c r="K580" s="37">
        <v>9</v>
      </c>
      <c r="L580" s="39">
        <v>45544</v>
      </c>
      <c r="M580" s="37">
        <v>781</v>
      </c>
      <c r="N580" s="71">
        <f t="shared" si="26"/>
        <v>108.26</v>
      </c>
      <c r="O580" s="40">
        <v>108.26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1441|1440020|615|2024|5049497647|3302|158,7</v>
      </c>
      <c r="B581" s="50" t="str">
        <f t="shared" ref="B581:B644" si="28">C581&amp;"|"&amp;D581&amp;"|"&amp;E581&amp;"|"&amp;F581&amp;"|"&amp;M581</f>
        <v>1441|1440020|615|2024|777</v>
      </c>
      <c r="C581" s="37">
        <v>1441</v>
      </c>
      <c r="D581" s="37">
        <v>1440020</v>
      </c>
      <c r="E581" s="37">
        <v>615</v>
      </c>
      <c r="F581" s="37">
        <v>2024</v>
      </c>
      <c r="G581" s="37">
        <v>5049497647</v>
      </c>
      <c r="H581" s="38" t="s">
        <v>460</v>
      </c>
      <c r="I581" s="37">
        <v>3302</v>
      </c>
      <c r="J581" s="37" t="s">
        <v>288</v>
      </c>
      <c r="K581" s="37">
        <v>9</v>
      </c>
      <c r="L581" s="39">
        <v>45544</v>
      </c>
      <c r="M581" s="37">
        <v>777</v>
      </c>
      <c r="N581" s="71">
        <f t="shared" si="26"/>
        <v>158.69999999999999</v>
      </c>
      <c r="O581" s="40">
        <v>158.69999999999999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1441|1440020|619|2024|6363027683|3302|33,81</v>
      </c>
      <c r="B582" s="50" t="str">
        <f t="shared" si="28"/>
        <v>1441|1440020|619|2024|829</v>
      </c>
      <c r="C582" s="37">
        <v>1441</v>
      </c>
      <c r="D582" s="37">
        <v>1440020</v>
      </c>
      <c r="E582" s="37">
        <v>619</v>
      </c>
      <c r="F582" s="37">
        <v>2024</v>
      </c>
      <c r="G582" s="37">
        <v>6363027683</v>
      </c>
      <c r="H582" s="38" t="s">
        <v>461</v>
      </c>
      <c r="I582" s="37">
        <v>3302</v>
      </c>
      <c r="J582" s="37" t="s">
        <v>288</v>
      </c>
      <c r="K582" s="37">
        <v>9</v>
      </c>
      <c r="L582" s="39">
        <v>45554</v>
      </c>
      <c r="M582" s="37">
        <v>829</v>
      </c>
      <c r="N582" s="71">
        <f t="shared" ref="N582:N645" si="29">O582+P582</f>
        <v>33.81</v>
      </c>
      <c r="O582" s="40">
        <v>33.81</v>
      </c>
      <c r="P582" s="40">
        <v>0</v>
      </c>
      <c r="Q582" s="34">
        <v>0</v>
      </c>
    </row>
    <row r="583" spans="1:17" ht="24.95" customHeight="1" x14ac:dyDescent="0.2">
      <c r="A583" s="50" t="str">
        <f t="shared" si="27"/>
        <v>1441|1440020|625|2024|5015199635|3302|72,74</v>
      </c>
      <c r="B583" s="50" t="str">
        <f t="shared" si="28"/>
        <v>1441|1440020|625|2024|782</v>
      </c>
      <c r="C583" s="37">
        <v>1441</v>
      </c>
      <c r="D583" s="37">
        <v>1440020</v>
      </c>
      <c r="E583" s="37">
        <v>625</v>
      </c>
      <c r="F583" s="37">
        <v>2024</v>
      </c>
      <c r="G583" s="37">
        <v>5015199635</v>
      </c>
      <c r="H583" s="38" t="s">
        <v>462</v>
      </c>
      <c r="I583" s="37">
        <v>3302</v>
      </c>
      <c r="J583" s="37" t="s">
        <v>288</v>
      </c>
      <c r="K583" s="37">
        <v>9</v>
      </c>
      <c r="L583" s="39">
        <v>45544</v>
      </c>
      <c r="M583" s="37">
        <v>782</v>
      </c>
      <c r="N583" s="71">
        <f t="shared" si="29"/>
        <v>72.739999999999995</v>
      </c>
      <c r="O583" s="40">
        <v>72.739999999999995</v>
      </c>
      <c r="P583" s="40">
        <v>0</v>
      </c>
      <c r="Q583" s="34">
        <v>0</v>
      </c>
    </row>
    <row r="584" spans="1:17" ht="24.95" customHeight="1" x14ac:dyDescent="0.2">
      <c r="A584" s="50" t="str">
        <f t="shared" si="27"/>
        <v>1441|1440020|630|2024|8652845719|3302|102,73</v>
      </c>
      <c r="B584" s="50" t="str">
        <f t="shared" si="28"/>
        <v>1441|1440020|630|2024|794</v>
      </c>
      <c r="C584" s="37">
        <v>1441</v>
      </c>
      <c r="D584" s="37">
        <v>1440020</v>
      </c>
      <c r="E584" s="37">
        <v>630</v>
      </c>
      <c r="F584" s="37">
        <v>2024</v>
      </c>
      <c r="G584" s="37">
        <v>8652845719</v>
      </c>
      <c r="H584" s="38" t="s">
        <v>463</v>
      </c>
      <c r="I584" s="37">
        <v>3302</v>
      </c>
      <c r="J584" s="37" t="s">
        <v>288</v>
      </c>
      <c r="K584" s="37">
        <v>9</v>
      </c>
      <c r="L584" s="39">
        <v>45545</v>
      </c>
      <c r="M584" s="37">
        <v>794</v>
      </c>
      <c r="N584" s="71">
        <f t="shared" si="29"/>
        <v>102.73</v>
      </c>
      <c r="O584" s="40">
        <v>102.73</v>
      </c>
      <c r="P584" s="40">
        <v>0</v>
      </c>
      <c r="Q584" s="34">
        <v>0</v>
      </c>
    </row>
    <row r="585" spans="1:17" ht="24.95" customHeight="1" x14ac:dyDescent="0.2">
      <c r="A585" s="50" t="str">
        <f t="shared" si="27"/>
        <v>1441|1440020|632|2024|7515010690|3026|362,97</v>
      </c>
      <c r="B585" s="50" t="str">
        <f t="shared" si="28"/>
        <v>1441|1440020|632|2024|778</v>
      </c>
      <c r="C585" s="37">
        <v>1441</v>
      </c>
      <c r="D585" s="37">
        <v>1440020</v>
      </c>
      <c r="E585" s="37">
        <v>632</v>
      </c>
      <c r="F585" s="37">
        <v>2024</v>
      </c>
      <c r="G585" s="37">
        <v>7515010690</v>
      </c>
      <c r="H585" s="38" t="s">
        <v>464</v>
      </c>
      <c r="I585" s="37">
        <v>3026</v>
      </c>
      <c r="J585" s="37" t="s">
        <v>45</v>
      </c>
      <c r="K585" s="37">
        <v>9</v>
      </c>
      <c r="L585" s="39">
        <v>45544</v>
      </c>
      <c r="M585" s="37">
        <v>778</v>
      </c>
      <c r="N585" s="71">
        <f t="shared" si="29"/>
        <v>362.97</v>
      </c>
      <c r="O585" s="40">
        <v>362.97</v>
      </c>
      <c r="P585" s="40">
        <v>0</v>
      </c>
      <c r="Q585" s="34">
        <v>0</v>
      </c>
    </row>
    <row r="586" spans="1:17" ht="24.95" customHeight="1" x14ac:dyDescent="0.2">
      <c r="A586" s="50" t="str">
        <f t="shared" si="27"/>
        <v>1441|1440020|646|2024|4280582645|3026|541,68</v>
      </c>
      <c r="B586" s="50" t="str">
        <f t="shared" si="28"/>
        <v>1441|1440020|646|2024|776</v>
      </c>
      <c r="C586" s="37">
        <v>1441</v>
      </c>
      <c r="D586" s="37">
        <v>1440020</v>
      </c>
      <c r="E586" s="37">
        <v>646</v>
      </c>
      <c r="F586" s="37">
        <v>2024</v>
      </c>
      <c r="G586" s="37">
        <v>4280582645</v>
      </c>
      <c r="H586" s="38" t="s">
        <v>465</v>
      </c>
      <c r="I586" s="37">
        <v>3026</v>
      </c>
      <c r="J586" s="37" t="s">
        <v>45</v>
      </c>
      <c r="K586" s="37">
        <v>9</v>
      </c>
      <c r="L586" s="39">
        <v>45544</v>
      </c>
      <c r="M586" s="37">
        <v>776</v>
      </c>
      <c r="N586" s="71">
        <f t="shared" si="29"/>
        <v>541.67999999999995</v>
      </c>
      <c r="O586" s="40">
        <v>541.67999999999995</v>
      </c>
      <c r="P586" s="40">
        <v>0</v>
      </c>
      <c r="Q586" s="34">
        <v>0</v>
      </c>
    </row>
    <row r="587" spans="1:17" ht="24.95" customHeight="1" x14ac:dyDescent="0.2">
      <c r="A587" s="50" t="str">
        <f t="shared" si="27"/>
        <v>1441|1440020|648|2024|1822303095|3302|142,04</v>
      </c>
      <c r="B587" s="50" t="str">
        <f t="shared" si="28"/>
        <v>1441|1440020|648|2024|825</v>
      </c>
      <c r="C587" s="37">
        <v>1441</v>
      </c>
      <c r="D587" s="37">
        <v>1440020</v>
      </c>
      <c r="E587" s="37">
        <v>648</v>
      </c>
      <c r="F587" s="37">
        <v>2024</v>
      </c>
      <c r="G587" s="37">
        <v>1822303095</v>
      </c>
      <c r="H587" s="38" t="s">
        <v>466</v>
      </c>
      <c r="I587" s="37">
        <v>3302</v>
      </c>
      <c r="J587" s="37" t="s">
        <v>288</v>
      </c>
      <c r="K587" s="37">
        <v>9</v>
      </c>
      <c r="L587" s="39">
        <v>45553</v>
      </c>
      <c r="M587" s="37">
        <v>825</v>
      </c>
      <c r="N587" s="71">
        <f t="shared" si="29"/>
        <v>142.04</v>
      </c>
      <c r="O587" s="40">
        <v>142.04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1441|1440020|650|2024|4280582645|3026|592,74</v>
      </c>
      <c r="B588" s="50" t="str">
        <f t="shared" si="28"/>
        <v>1441|1440020|650|2024|814</v>
      </c>
      <c r="C588" s="37">
        <v>1441</v>
      </c>
      <c r="D588" s="37">
        <v>1440020</v>
      </c>
      <c r="E588" s="37">
        <v>650</v>
      </c>
      <c r="F588" s="37">
        <v>2024</v>
      </c>
      <c r="G588" s="37">
        <v>4280582645</v>
      </c>
      <c r="H588" s="38" t="s">
        <v>465</v>
      </c>
      <c r="I588" s="37">
        <v>3026</v>
      </c>
      <c r="J588" s="37" t="s">
        <v>45</v>
      </c>
      <c r="K588" s="37">
        <v>9</v>
      </c>
      <c r="L588" s="39">
        <v>45553</v>
      </c>
      <c r="M588" s="37">
        <v>814</v>
      </c>
      <c r="N588" s="71">
        <f t="shared" si="29"/>
        <v>592.74</v>
      </c>
      <c r="O588" s="40">
        <v>592.74</v>
      </c>
      <c r="P588" s="40">
        <v>0</v>
      </c>
      <c r="Q588" s="34">
        <v>0</v>
      </c>
    </row>
    <row r="589" spans="1:17" ht="24.95" customHeight="1" x14ac:dyDescent="0.2">
      <c r="A589" s="50" t="str">
        <f t="shared" si="27"/>
        <v>1441|1440020|652|2024|6012774656|3026|164,28</v>
      </c>
      <c r="B589" s="50" t="str">
        <f t="shared" si="28"/>
        <v>1441|1440020|652|2024|852</v>
      </c>
      <c r="C589" s="37">
        <v>1441</v>
      </c>
      <c r="D589" s="37">
        <v>1440020</v>
      </c>
      <c r="E589" s="37">
        <v>652</v>
      </c>
      <c r="F589" s="37">
        <v>2024</v>
      </c>
      <c r="G589" s="37">
        <v>6012774656</v>
      </c>
      <c r="H589" s="38" t="s">
        <v>467</v>
      </c>
      <c r="I589" s="37">
        <v>3026</v>
      </c>
      <c r="J589" s="37" t="s">
        <v>45</v>
      </c>
      <c r="K589" s="37">
        <v>10</v>
      </c>
      <c r="L589" s="39">
        <v>45567</v>
      </c>
      <c r="M589" s="37">
        <v>852</v>
      </c>
      <c r="N589" s="71">
        <f t="shared" si="29"/>
        <v>164.28</v>
      </c>
      <c r="O589" s="40">
        <v>164.28</v>
      </c>
      <c r="P589" s="40">
        <v>0</v>
      </c>
      <c r="Q589" s="34">
        <v>0</v>
      </c>
    </row>
    <row r="590" spans="1:17" ht="24.95" customHeight="1" x14ac:dyDescent="0.2">
      <c r="A590" s="50" t="str">
        <f t="shared" si="27"/>
        <v>1441|1440020|655|2024|8652845719|3302|533,48</v>
      </c>
      <c r="B590" s="50" t="str">
        <f t="shared" si="28"/>
        <v>1441|1440020|655|2024|812</v>
      </c>
      <c r="C590" s="37">
        <v>1441</v>
      </c>
      <c r="D590" s="37">
        <v>1440020</v>
      </c>
      <c r="E590" s="37">
        <v>655</v>
      </c>
      <c r="F590" s="37">
        <v>2024</v>
      </c>
      <c r="G590" s="37">
        <v>8652845719</v>
      </c>
      <c r="H590" s="38" t="s">
        <v>463</v>
      </c>
      <c r="I590" s="37">
        <v>3302</v>
      </c>
      <c r="J590" s="37" t="s">
        <v>288</v>
      </c>
      <c r="K590" s="37">
        <v>9</v>
      </c>
      <c r="L590" s="39">
        <v>45552</v>
      </c>
      <c r="M590" s="37">
        <v>812</v>
      </c>
      <c r="N590" s="71">
        <f t="shared" si="29"/>
        <v>533.48</v>
      </c>
      <c r="O590" s="40">
        <v>533.48</v>
      </c>
      <c r="P590" s="40">
        <v>0</v>
      </c>
      <c r="Q590" s="34">
        <v>0</v>
      </c>
    </row>
    <row r="591" spans="1:17" ht="24.95" customHeight="1" x14ac:dyDescent="0.2">
      <c r="A591" s="50" t="str">
        <f t="shared" si="27"/>
        <v>1441|1440020|661|2024|90351940634|3026|650,46</v>
      </c>
      <c r="B591" s="50" t="str">
        <f t="shared" si="28"/>
        <v>1441|1440020|661|2024|842</v>
      </c>
      <c r="C591" s="37">
        <v>1441</v>
      </c>
      <c r="D591" s="37">
        <v>1440020</v>
      </c>
      <c r="E591" s="37">
        <v>661</v>
      </c>
      <c r="F591" s="37">
        <v>2024</v>
      </c>
      <c r="G591" s="37">
        <v>90351940634</v>
      </c>
      <c r="H591" s="38" t="s">
        <v>468</v>
      </c>
      <c r="I591" s="37">
        <v>3026</v>
      </c>
      <c r="J591" s="37" t="s">
        <v>45</v>
      </c>
      <c r="K591" s="37">
        <v>9</v>
      </c>
      <c r="L591" s="39">
        <v>45559</v>
      </c>
      <c r="M591" s="37">
        <v>842</v>
      </c>
      <c r="N591" s="71">
        <f t="shared" si="29"/>
        <v>650.46</v>
      </c>
      <c r="O591" s="40">
        <v>650.46</v>
      </c>
      <c r="P591" s="40">
        <v>0</v>
      </c>
      <c r="Q591" s="34">
        <v>0</v>
      </c>
    </row>
    <row r="592" spans="1:17" ht="24.95" customHeight="1" x14ac:dyDescent="0.2">
      <c r="A592" s="50" t="str">
        <f t="shared" si="27"/>
        <v>1441|1440020|663|2024|6559717690|3699|115</v>
      </c>
      <c r="B592" s="50" t="str">
        <f t="shared" si="28"/>
        <v>1441|1440020|663|2024|770</v>
      </c>
      <c r="C592" s="37">
        <v>1441</v>
      </c>
      <c r="D592" s="37">
        <v>1440020</v>
      </c>
      <c r="E592" s="37">
        <v>663</v>
      </c>
      <c r="F592" s="37">
        <v>2024</v>
      </c>
      <c r="G592" s="37">
        <v>6559717690</v>
      </c>
      <c r="H592" s="38" t="s">
        <v>469</v>
      </c>
      <c r="I592" s="37">
        <v>3699</v>
      </c>
      <c r="J592" s="37" t="s">
        <v>421</v>
      </c>
      <c r="K592" s="37">
        <v>9</v>
      </c>
      <c r="L592" s="39">
        <v>45540</v>
      </c>
      <c r="M592" s="37">
        <v>770</v>
      </c>
      <c r="N592" s="71">
        <f t="shared" si="29"/>
        <v>115</v>
      </c>
      <c r="O592" s="40">
        <v>115</v>
      </c>
      <c r="P592" s="40">
        <v>0</v>
      </c>
      <c r="Q592" s="34">
        <v>0</v>
      </c>
    </row>
    <row r="593" spans="1:17" ht="24.95" customHeight="1" x14ac:dyDescent="0.2">
      <c r="A593" s="50" t="str">
        <f t="shared" si="27"/>
        <v>1441|1440020|664|2024|4502068667|3612|900</v>
      </c>
      <c r="B593" s="50" t="str">
        <f t="shared" si="28"/>
        <v>1441|1440020|664|2024|771</v>
      </c>
      <c r="C593" s="37">
        <v>1441</v>
      </c>
      <c r="D593" s="37">
        <v>1440020</v>
      </c>
      <c r="E593" s="37">
        <v>664</v>
      </c>
      <c r="F593" s="37">
        <v>2024</v>
      </c>
      <c r="G593" s="37">
        <v>4502068667</v>
      </c>
      <c r="H593" s="38" t="s">
        <v>292</v>
      </c>
      <c r="I593" s="37">
        <v>3612</v>
      </c>
      <c r="J593" s="37" t="s">
        <v>421</v>
      </c>
      <c r="K593" s="37">
        <v>9</v>
      </c>
      <c r="L593" s="39">
        <v>45540</v>
      </c>
      <c r="M593" s="37">
        <v>771</v>
      </c>
      <c r="N593" s="71">
        <f t="shared" si="29"/>
        <v>900</v>
      </c>
      <c r="O593" s="40">
        <v>900</v>
      </c>
      <c r="P593" s="40">
        <v>0</v>
      </c>
      <c r="Q593" s="34">
        <v>0</v>
      </c>
    </row>
    <row r="594" spans="1:17" ht="24.95" customHeight="1" x14ac:dyDescent="0.2">
      <c r="A594" s="50" t="str">
        <f t="shared" si="27"/>
        <v>1441|1440020|672|2024|3665122694|3612|932,4</v>
      </c>
      <c r="B594" s="50" t="str">
        <f t="shared" si="28"/>
        <v>1441|1440020|672|2024|772</v>
      </c>
      <c r="C594" s="37">
        <v>1441</v>
      </c>
      <c r="D594" s="37">
        <v>1440020</v>
      </c>
      <c r="E594" s="37">
        <v>672</v>
      </c>
      <c r="F594" s="37">
        <v>2024</v>
      </c>
      <c r="G594" s="37">
        <v>3665122694</v>
      </c>
      <c r="H594" s="38" t="s">
        <v>470</v>
      </c>
      <c r="I594" s="37">
        <v>3612</v>
      </c>
      <c r="J594" s="37" t="s">
        <v>421</v>
      </c>
      <c r="K594" s="37">
        <v>9</v>
      </c>
      <c r="L594" s="39">
        <v>45544</v>
      </c>
      <c r="M594" s="37">
        <v>772</v>
      </c>
      <c r="N594" s="71">
        <f t="shared" si="29"/>
        <v>1800</v>
      </c>
      <c r="O594" s="40">
        <v>1800</v>
      </c>
      <c r="P594" s="40">
        <v>0</v>
      </c>
      <c r="Q594" s="34">
        <v>867.6</v>
      </c>
    </row>
    <row r="595" spans="1:17" ht="24.95" customHeight="1" x14ac:dyDescent="0.2">
      <c r="A595" s="50" t="str">
        <f t="shared" si="27"/>
        <v>1441|1440020|684|2024|77812182649|3026|2128,98</v>
      </c>
      <c r="B595" s="50" t="str">
        <f t="shared" si="28"/>
        <v>1441|1440020|684|2024|798</v>
      </c>
      <c r="C595" s="37">
        <v>1441</v>
      </c>
      <c r="D595" s="37">
        <v>1440020</v>
      </c>
      <c r="E595" s="37">
        <v>684</v>
      </c>
      <c r="F595" s="37">
        <v>2024</v>
      </c>
      <c r="G595" s="37">
        <v>77812182649</v>
      </c>
      <c r="H595" s="38" t="s">
        <v>471</v>
      </c>
      <c r="I595" s="37">
        <v>3026</v>
      </c>
      <c r="J595" s="37" t="s">
        <v>45</v>
      </c>
      <c r="K595" s="37">
        <v>9</v>
      </c>
      <c r="L595" s="39">
        <v>45545</v>
      </c>
      <c r="M595" s="37">
        <v>798</v>
      </c>
      <c r="N595" s="71">
        <f t="shared" si="29"/>
        <v>2128.98</v>
      </c>
      <c r="O595" s="40">
        <v>2128.98</v>
      </c>
      <c r="P595" s="40">
        <v>0</v>
      </c>
      <c r="Q595" s="34">
        <v>0</v>
      </c>
    </row>
    <row r="596" spans="1:17" ht="24.95" customHeight="1" x14ac:dyDescent="0.2">
      <c r="A596" s="50" t="str">
        <f t="shared" si="27"/>
        <v>1441|1440020|686|2024|21392402867|3026|650,46</v>
      </c>
      <c r="B596" s="50" t="str">
        <f t="shared" si="28"/>
        <v>1441|1440020|686|2024|843</v>
      </c>
      <c r="C596" s="37">
        <v>1441</v>
      </c>
      <c r="D596" s="37">
        <v>1440020</v>
      </c>
      <c r="E596" s="37">
        <v>686</v>
      </c>
      <c r="F596" s="37">
        <v>2024</v>
      </c>
      <c r="G596" s="37">
        <v>21392402867</v>
      </c>
      <c r="H596" s="38" t="s">
        <v>472</v>
      </c>
      <c r="I596" s="37">
        <v>3026</v>
      </c>
      <c r="J596" s="37" t="s">
        <v>45</v>
      </c>
      <c r="K596" s="37">
        <v>9</v>
      </c>
      <c r="L596" s="39">
        <v>45559</v>
      </c>
      <c r="M596" s="37">
        <v>843</v>
      </c>
      <c r="N596" s="71">
        <f t="shared" si="29"/>
        <v>650.46</v>
      </c>
      <c r="O596" s="40">
        <v>650.46</v>
      </c>
      <c r="P596" s="40">
        <v>0</v>
      </c>
      <c r="Q596" s="34">
        <v>0</v>
      </c>
    </row>
    <row r="597" spans="1:17" ht="24.95" customHeight="1" x14ac:dyDescent="0.2">
      <c r="A597" s="50" t="str">
        <f t="shared" si="27"/>
        <v>1441|1440020|688|2024|6225723692|3026|276,39</v>
      </c>
      <c r="B597" s="50" t="str">
        <f t="shared" si="28"/>
        <v>1441|1440020|688|2024|832</v>
      </c>
      <c r="C597" s="37">
        <v>1441</v>
      </c>
      <c r="D597" s="37">
        <v>1440020</v>
      </c>
      <c r="E597" s="37">
        <v>688</v>
      </c>
      <c r="F597" s="37">
        <v>2024</v>
      </c>
      <c r="G597" s="37">
        <v>6225723692</v>
      </c>
      <c r="H597" s="38" t="s">
        <v>473</v>
      </c>
      <c r="I597" s="37">
        <v>3026</v>
      </c>
      <c r="J597" s="37" t="s">
        <v>45</v>
      </c>
      <c r="K597" s="37">
        <v>9</v>
      </c>
      <c r="L597" s="39">
        <v>45554</v>
      </c>
      <c r="M597" s="37">
        <v>832</v>
      </c>
      <c r="N597" s="71">
        <f t="shared" si="29"/>
        <v>276.39</v>
      </c>
      <c r="O597" s="40">
        <v>276.39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1441|1440020|689|2024|6225723692|3302|110,56</v>
      </c>
      <c r="B598" s="50" t="str">
        <f t="shared" si="28"/>
        <v>1441|1440020|689|2024|833</v>
      </c>
      <c r="C598" s="37">
        <v>1441</v>
      </c>
      <c r="D598" s="37">
        <v>1440020</v>
      </c>
      <c r="E598" s="37">
        <v>689</v>
      </c>
      <c r="F598" s="37">
        <v>2024</v>
      </c>
      <c r="G598" s="37">
        <v>6225723692</v>
      </c>
      <c r="H598" s="38" t="s">
        <v>473</v>
      </c>
      <c r="I598" s="37">
        <v>3302</v>
      </c>
      <c r="J598" s="37" t="s">
        <v>288</v>
      </c>
      <c r="K598" s="37">
        <v>9</v>
      </c>
      <c r="L598" s="39">
        <v>45554</v>
      </c>
      <c r="M598" s="37">
        <v>833</v>
      </c>
      <c r="N598" s="71">
        <f t="shared" si="29"/>
        <v>110.56</v>
      </c>
      <c r="O598" s="40">
        <v>110.56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1441|1440020|691|2024|179818678|3026|394,05</v>
      </c>
      <c r="B599" s="50" t="str">
        <f t="shared" si="28"/>
        <v>1441|1440020|691|2024|835</v>
      </c>
      <c r="C599" s="37">
        <v>1441</v>
      </c>
      <c r="D599" s="37">
        <v>1440020</v>
      </c>
      <c r="E599" s="37">
        <v>691</v>
      </c>
      <c r="F599" s="37">
        <v>2024</v>
      </c>
      <c r="G599" s="37">
        <v>179818678</v>
      </c>
      <c r="H599" s="38" t="s">
        <v>474</v>
      </c>
      <c r="I599" s="37">
        <v>3026</v>
      </c>
      <c r="J599" s="37" t="s">
        <v>45</v>
      </c>
      <c r="K599" s="37">
        <v>9</v>
      </c>
      <c r="L599" s="39">
        <v>45554</v>
      </c>
      <c r="M599" s="37">
        <v>835</v>
      </c>
      <c r="N599" s="71">
        <f t="shared" si="29"/>
        <v>394.05</v>
      </c>
      <c r="O599" s="40">
        <v>394.05</v>
      </c>
      <c r="P599" s="40">
        <v>0</v>
      </c>
      <c r="Q599" s="34">
        <v>0</v>
      </c>
    </row>
    <row r="600" spans="1:17" ht="24.95" customHeight="1" x14ac:dyDescent="0.2">
      <c r="A600" s="50" t="str">
        <f t="shared" si="27"/>
        <v>1441|1440020|702|2024|2747554678|3026|260,85</v>
      </c>
      <c r="B600" s="50" t="str">
        <f t="shared" si="28"/>
        <v>1441|1440020|702|2024|820</v>
      </c>
      <c r="C600" s="37">
        <v>1441</v>
      </c>
      <c r="D600" s="37">
        <v>1440020</v>
      </c>
      <c r="E600" s="37">
        <v>702</v>
      </c>
      <c r="F600" s="37">
        <v>2024</v>
      </c>
      <c r="G600" s="37">
        <v>2747554678</v>
      </c>
      <c r="H600" s="38" t="s">
        <v>475</v>
      </c>
      <c r="I600" s="37">
        <v>3026</v>
      </c>
      <c r="J600" s="37" t="s">
        <v>45</v>
      </c>
      <c r="K600" s="37">
        <v>9</v>
      </c>
      <c r="L600" s="39">
        <v>45553</v>
      </c>
      <c r="M600" s="37">
        <v>820</v>
      </c>
      <c r="N600" s="71">
        <f t="shared" si="29"/>
        <v>260.85000000000002</v>
      </c>
      <c r="O600" s="40">
        <v>260.85000000000002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1441|1440020|704|2024|2747554678|3026|410,7</v>
      </c>
      <c r="B601" s="50" t="str">
        <f t="shared" si="28"/>
        <v>1441|1440020|704|2024|822</v>
      </c>
      <c r="C601" s="37">
        <v>1441</v>
      </c>
      <c r="D601" s="37">
        <v>1440020</v>
      </c>
      <c r="E601" s="37">
        <v>704</v>
      </c>
      <c r="F601" s="37">
        <v>2024</v>
      </c>
      <c r="G601" s="37">
        <v>2747554678</v>
      </c>
      <c r="H601" s="38" t="s">
        <v>475</v>
      </c>
      <c r="I601" s="37">
        <v>3026</v>
      </c>
      <c r="J601" s="37" t="s">
        <v>45</v>
      </c>
      <c r="K601" s="37">
        <v>9</v>
      </c>
      <c r="L601" s="39">
        <v>45553</v>
      </c>
      <c r="M601" s="37">
        <v>822</v>
      </c>
      <c r="N601" s="71">
        <f t="shared" si="29"/>
        <v>410.7</v>
      </c>
      <c r="O601" s="40">
        <v>410.7</v>
      </c>
      <c r="P601" s="40">
        <v>0</v>
      </c>
      <c r="Q601" s="34">
        <v>0</v>
      </c>
    </row>
    <row r="602" spans="1:17" ht="24.95" customHeight="1" x14ac:dyDescent="0.2">
      <c r="A602" s="50" t="str">
        <f t="shared" si="27"/>
        <v>1441|1440020|708|2024|4689808651|3612|1800</v>
      </c>
      <c r="B602" s="50" t="str">
        <f t="shared" si="28"/>
        <v>1441|1440020|708|2024|826</v>
      </c>
      <c r="C602" s="37">
        <v>1441</v>
      </c>
      <c r="D602" s="37">
        <v>1440020</v>
      </c>
      <c r="E602" s="37">
        <v>708</v>
      </c>
      <c r="F602" s="37">
        <v>2024</v>
      </c>
      <c r="G602" s="37">
        <v>4689808651</v>
      </c>
      <c r="H602" s="38" t="s">
        <v>476</v>
      </c>
      <c r="I602" s="37">
        <v>3612</v>
      </c>
      <c r="J602" s="37" t="s">
        <v>421</v>
      </c>
      <c r="K602" s="37">
        <v>9</v>
      </c>
      <c r="L602" s="39">
        <v>45554</v>
      </c>
      <c r="M602" s="37">
        <v>826</v>
      </c>
      <c r="N602" s="71">
        <f t="shared" si="29"/>
        <v>1800</v>
      </c>
      <c r="O602" s="40">
        <v>1800</v>
      </c>
      <c r="P602" s="40">
        <v>0</v>
      </c>
      <c r="Q602" s="34">
        <v>0</v>
      </c>
    </row>
    <row r="603" spans="1:17" ht="24.95" customHeight="1" x14ac:dyDescent="0.2">
      <c r="A603" s="50" t="str">
        <f t="shared" si="27"/>
        <v>1441|1440020|709|2024|57165254668|3612|900</v>
      </c>
      <c r="B603" s="50" t="str">
        <f t="shared" si="28"/>
        <v>1441|1440020|709|2024|827</v>
      </c>
      <c r="C603" s="37">
        <v>1441</v>
      </c>
      <c r="D603" s="37">
        <v>1440020</v>
      </c>
      <c r="E603" s="37">
        <v>709</v>
      </c>
      <c r="F603" s="37">
        <v>2024</v>
      </c>
      <c r="G603" s="37">
        <v>57165254668</v>
      </c>
      <c r="H603" s="38" t="s">
        <v>477</v>
      </c>
      <c r="I603" s="37">
        <v>3612</v>
      </c>
      <c r="J603" s="37" t="s">
        <v>421</v>
      </c>
      <c r="K603" s="37">
        <v>9</v>
      </c>
      <c r="L603" s="39">
        <v>45554</v>
      </c>
      <c r="M603" s="37">
        <v>827</v>
      </c>
      <c r="N603" s="71">
        <f t="shared" si="29"/>
        <v>900</v>
      </c>
      <c r="O603" s="40">
        <v>900</v>
      </c>
      <c r="P603" s="40">
        <v>0</v>
      </c>
      <c r="Q603" s="34">
        <v>0</v>
      </c>
    </row>
    <row r="604" spans="1:17" ht="24.95" customHeight="1" x14ac:dyDescent="0.2">
      <c r="A604" s="50" t="str">
        <f t="shared" si="27"/>
        <v>1441|1440020|730|2024|6012774656|3026|366,3</v>
      </c>
      <c r="B604" s="50" t="str">
        <f t="shared" si="28"/>
        <v>1441|1440020|730|2024|855</v>
      </c>
      <c r="C604" s="37">
        <v>1441</v>
      </c>
      <c r="D604" s="37">
        <v>1440020</v>
      </c>
      <c r="E604" s="37">
        <v>730</v>
      </c>
      <c r="F604" s="37">
        <v>2024</v>
      </c>
      <c r="G604" s="37">
        <v>6012774656</v>
      </c>
      <c r="H604" s="38" t="s">
        <v>467</v>
      </c>
      <c r="I604" s="37">
        <v>3026</v>
      </c>
      <c r="J604" s="37" t="s">
        <v>45</v>
      </c>
      <c r="K604" s="37">
        <v>10</v>
      </c>
      <c r="L604" s="39">
        <v>45567</v>
      </c>
      <c r="M604" s="37">
        <v>855</v>
      </c>
      <c r="N604" s="71">
        <f t="shared" si="29"/>
        <v>366.3</v>
      </c>
      <c r="O604" s="40">
        <v>366.3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1441|1440020|734|2024|2266146033|3612|900</v>
      </c>
      <c r="B605" s="50" t="str">
        <f t="shared" si="28"/>
        <v>1441|1440020|734|2024|865</v>
      </c>
      <c r="C605" s="37">
        <v>1441</v>
      </c>
      <c r="D605" s="37">
        <v>1440020</v>
      </c>
      <c r="E605" s="37">
        <v>734</v>
      </c>
      <c r="F605" s="37">
        <v>2024</v>
      </c>
      <c r="G605" s="37">
        <v>2266146033</v>
      </c>
      <c r="H605" s="38" t="s">
        <v>478</v>
      </c>
      <c r="I605" s="37">
        <v>3612</v>
      </c>
      <c r="J605" s="37" t="s">
        <v>421</v>
      </c>
      <c r="K605" s="37">
        <v>10</v>
      </c>
      <c r="L605" s="39">
        <v>45567</v>
      </c>
      <c r="M605" s="37">
        <v>865</v>
      </c>
      <c r="N605" s="71">
        <f t="shared" si="29"/>
        <v>900</v>
      </c>
      <c r="O605" s="40">
        <v>900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1441|1440020|735|2024|6559717690|3612|900</v>
      </c>
      <c r="B606" s="50" t="str">
        <f t="shared" si="28"/>
        <v>1441|1440020|735|2024|864</v>
      </c>
      <c r="C606" s="37">
        <v>1441</v>
      </c>
      <c r="D606" s="37">
        <v>1440020</v>
      </c>
      <c r="E606" s="37">
        <v>735</v>
      </c>
      <c r="F606" s="37">
        <v>2024</v>
      </c>
      <c r="G606" s="37">
        <v>6559717690</v>
      </c>
      <c r="H606" s="38" t="s">
        <v>469</v>
      </c>
      <c r="I606" s="37">
        <v>3612</v>
      </c>
      <c r="J606" s="37" t="s">
        <v>421</v>
      </c>
      <c r="K606" s="37">
        <v>10</v>
      </c>
      <c r="L606" s="39">
        <v>45567</v>
      </c>
      <c r="M606" s="37">
        <v>864</v>
      </c>
      <c r="N606" s="71">
        <f t="shared" si="29"/>
        <v>900</v>
      </c>
      <c r="O606" s="40">
        <v>900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1441|1440020|736|2024|9998529654|3612|1200</v>
      </c>
      <c r="B607" s="50" t="str">
        <f t="shared" si="28"/>
        <v>1441|1440020|736|2024|863</v>
      </c>
      <c r="C607" s="37">
        <v>1441</v>
      </c>
      <c r="D607" s="37">
        <v>1440020</v>
      </c>
      <c r="E607" s="37">
        <v>736</v>
      </c>
      <c r="F607" s="37">
        <v>2024</v>
      </c>
      <c r="G607" s="37">
        <v>9998529654</v>
      </c>
      <c r="H607" s="38" t="s">
        <v>479</v>
      </c>
      <c r="I607" s="37">
        <v>3612</v>
      </c>
      <c r="J607" s="37" t="s">
        <v>421</v>
      </c>
      <c r="K607" s="37">
        <v>10</v>
      </c>
      <c r="L607" s="39">
        <v>45567</v>
      </c>
      <c r="M607" s="37">
        <v>863</v>
      </c>
      <c r="N607" s="71">
        <f t="shared" si="29"/>
        <v>1200</v>
      </c>
      <c r="O607" s="40">
        <v>1200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||||||0</v>
      </c>
      <c r="B608" s="50" t="str">
        <f t="shared" si="28"/>
        <v>||||</v>
      </c>
      <c r="C608" s="37"/>
      <c r="D608" s="37"/>
      <c r="E608" s="37"/>
      <c r="F608" s="37"/>
      <c r="G608" s="37"/>
      <c r="H608" s="38"/>
      <c r="I608" s="37"/>
      <c r="J608" s="37"/>
      <c r="K608" s="37"/>
      <c r="L608" s="39"/>
      <c r="M608" s="37"/>
      <c r="N608" s="71">
        <f t="shared" si="29"/>
        <v>0</v>
      </c>
      <c r="O608" s="40"/>
      <c r="P608" s="40"/>
      <c r="Q608" s="34"/>
    </row>
    <row r="609" spans="1:17" ht="24.95" customHeight="1" x14ac:dyDescent="0.2">
      <c r="A609" s="50" t="str">
        <f t="shared" si="27"/>
        <v>||||||0</v>
      </c>
      <c r="B609" s="50" t="str">
        <f t="shared" si="28"/>
        <v>||||</v>
      </c>
      <c r="C609" s="37"/>
      <c r="D609" s="37"/>
      <c r="E609" s="37"/>
      <c r="F609" s="37"/>
      <c r="G609" s="37"/>
      <c r="H609" s="38"/>
      <c r="I609" s="37"/>
      <c r="J609" s="37"/>
      <c r="K609" s="37"/>
      <c r="L609" s="39"/>
      <c r="M609" s="37"/>
      <c r="N609" s="71">
        <f t="shared" si="29"/>
        <v>0</v>
      </c>
      <c r="O609" s="40"/>
      <c r="P609" s="40"/>
      <c r="Q609" s="34"/>
    </row>
    <row r="610" spans="1:17" ht="24.95" customHeight="1" x14ac:dyDescent="0.2">
      <c r="A610" s="50" t="str">
        <f t="shared" si="27"/>
        <v>||||||0</v>
      </c>
      <c r="B610" s="50" t="str">
        <f t="shared" si="28"/>
        <v>||||</v>
      </c>
      <c r="C610" s="37"/>
      <c r="D610" s="37"/>
      <c r="E610" s="37"/>
      <c r="F610" s="37"/>
      <c r="G610" s="37"/>
      <c r="H610" s="38"/>
      <c r="I610" s="37"/>
      <c r="J610" s="37"/>
      <c r="K610" s="37"/>
      <c r="L610" s="39"/>
      <c r="M610" s="37"/>
      <c r="N610" s="71">
        <f t="shared" si="29"/>
        <v>0</v>
      </c>
      <c r="O610" s="40"/>
      <c r="P610" s="40"/>
      <c r="Q610" s="34"/>
    </row>
    <row r="611" spans="1:17" ht="24.95" customHeight="1" x14ac:dyDescent="0.2">
      <c r="A611" s="50" t="str">
        <f t="shared" si="27"/>
        <v>||||||0</v>
      </c>
      <c r="B611" s="50" t="str">
        <f t="shared" si="28"/>
        <v>||||</v>
      </c>
      <c r="C611" s="37"/>
      <c r="D611" s="37"/>
      <c r="E611" s="37"/>
      <c r="F611" s="37"/>
      <c r="G611" s="37"/>
      <c r="H611" s="38"/>
      <c r="I611" s="37"/>
      <c r="J611" s="37"/>
      <c r="K611" s="37"/>
      <c r="L611" s="39"/>
      <c r="M611" s="37"/>
      <c r="N611" s="71">
        <f t="shared" si="29"/>
        <v>0</v>
      </c>
      <c r="O611" s="40"/>
      <c r="P611" s="40"/>
      <c r="Q611" s="34"/>
    </row>
    <row r="612" spans="1:17" ht="24.95" customHeight="1" x14ac:dyDescent="0.2">
      <c r="A612" s="50" t="str">
        <f t="shared" si="27"/>
        <v>||||||0</v>
      </c>
      <c r="B612" s="50" t="str">
        <f t="shared" si="28"/>
        <v>||||</v>
      </c>
      <c r="C612" s="37"/>
      <c r="D612" s="37"/>
      <c r="E612" s="37"/>
      <c r="F612" s="37"/>
      <c r="G612" s="37"/>
      <c r="H612" s="38"/>
      <c r="I612" s="37"/>
      <c r="J612" s="37"/>
      <c r="K612" s="37"/>
      <c r="L612" s="39"/>
      <c r="M612" s="37"/>
      <c r="N612" s="71">
        <f t="shared" si="29"/>
        <v>0</v>
      </c>
      <c r="O612" s="40"/>
      <c r="P612" s="40"/>
      <c r="Q612" s="34"/>
    </row>
    <row r="613" spans="1:17" ht="24.95" customHeight="1" x14ac:dyDescent="0.2">
      <c r="A613" s="50" t="str">
        <f t="shared" si="27"/>
        <v>||||||0</v>
      </c>
      <c r="B613" s="50" t="str">
        <f t="shared" si="28"/>
        <v>||||</v>
      </c>
      <c r="C613" s="37"/>
      <c r="D613" s="37"/>
      <c r="E613" s="37"/>
      <c r="F613" s="37"/>
      <c r="G613" s="37"/>
      <c r="H613" s="38"/>
      <c r="I613" s="37"/>
      <c r="J613" s="37"/>
      <c r="K613" s="37"/>
      <c r="L613" s="39"/>
      <c r="M613" s="37"/>
      <c r="N613" s="71">
        <f t="shared" si="29"/>
        <v>0</v>
      </c>
      <c r="O613" s="40"/>
      <c r="P613" s="40"/>
      <c r="Q613" s="34"/>
    </row>
    <row r="614" spans="1:17" ht="24.95" customHeight="1" x14ac:dyDescent="0.2">
      <c r="A614" s="50" t="str">
        <f t="shared" si="27"/>
        <v>||||||0</v>
      </c>
      <c r="B614" s="50" t="str">
        <f t="shared" si="28"/>
        <v>||||</v>
      </c>
      <c r="C614" s="37"/>
      <c r="D614" s="37"/>
      <c r="E614" s="37"/>
      <c r="F614" s="37"/>
      <c r="G614" s="37"/>
      <c r="H614" s="38"/>
      <c r="I614" s="37"/>
      <c r="J614" s="37"/>
      <c r="K614" s="37"/>
      <c r="L614" s="39"/>
      <c r="M614" s="37"/>
      <c r="N614" s="71">
        <f t="shared" si="29"/>
        <v>0</v>
      </c>
      <c r="O614" s="40"/>
      <c r="P614" s="40"/>
      <c r="Q614" s="34"/>
    </row>
    <row r="615" spans="1:17" ht="24.95" customHeight="1" x14ac:dyDescent="0.2">
      <c r="A615" s="50" t="str">
        <f t="shared" si="27"/>
        <v>||||||0</v>
      </c>
      <c r="B615" s="50" t="str">
        <f t="shared" si="28"/>
        <v>||||</v>
      </c>
      <c r="C615" s="37"/>
      <c r="D615" s="37"/>
      <c r="E615" s="37"/>
      <c r="F615" s="37"/>
      <c r="G615" s="37"/>
      <c r="H615" s="38"/>
      <c r="I615" s="37"/>
      <c r="J615" s="37"/>
      <c r="K615" s="37"/>
      <c r="L615" s="39"/>
      <c r="M615" s="37"/>
      <c r="N615" s="71">
        <f t="shared" si="29"/>
        <v>0</v>
      </c>
      <c r="O615" s="40"/>
      <c r="P615" s="40"/>
      <c r="Q615" s="34"/>
    </row>
    <row r="616" spans="1:17" ht="24.95" customHeight="1" x14ac:dyDescent="0.2">
      <c r="A616" s="50" t="str">
        <f t="shared" si="27"/>
        <v>||||||0</v>
      </c>
      <c r="B616" s="50" t="str">
        <f t="shared" si="28"/>
        <v>||||</v>
      </c>
      <c r="C616" s="37"/>
      <c r="D616" s="37"/>
      <c r="E616" s="37"/>
      <c r="F616" s="37"/>
      <c r="G616" s="37"/>
      <c r="H616" s="38"/>
      <c r="I616" s="37"/>
      <c r="J616" s="37"/>
      <c r="K616" s="37"/>
      <c r="L616" s="39"/>
      <c r="M616" s="37"/>
      <c r="N616" s="71">
        <f t="shared" si="29"/>
        <v>0</v>
      </c>
      <c r="O616" s="40"/>
      <c r="P616" s="40"/>
      <c r="Q616" s="34"/>
    </row>
    <row r="617" spans="1:17" ht="24.95" customHeight="1" x14ac:dyDescent="0.2">
      <c r="A617" s="50" t="str">
        <f t="shared" si="27"/>
        <v>||||||0</v>
      </c>
      <c r="B617" s="50" t="str">
        <f t="shared" si="28"/>
        <v>||||</v>
      </c>
      <c r="C617" s="37"/>
      <c r="D617" s="37"/>
      <c r="E617" s="37"/>
      <c r="F617" s="37"/>
      <c r="G617" s="37"/>
      <c r="H617" s="38"/>
      <c r="I617" s="37"/>
      <c r="J617" s="37"/>
      <c r="K617" s="37"/>
      <c r="L617" s="39"/>
      <c r="M617" s="37"/>
      <c r="N617" s="71">
        <f t="shared" si="29"/>
        <v>0</v>
      </c>
      <c r="O617" s="40"/>
      <c r="P617" s="40"/>
      <c r="Q617" s="34"/>
    </row>
    <row r="618" spans="1:17" ht="24.95" customHeight="1" x14ac:dyDescent="0.2">
      <c r="A618" s="50" t="str">
        <f t="shared" si="27"/>
        <v>||||||0</v>
      </c>
      <c r="B618" s="50" t="str">
        <f t="shared" si="28"/>
        <v>||||</v>
      </c>
      <c r="C618" s="37"/>
      <c r="D618" s="37"/>
      <c r="E618" s="37"/>
      <c r="F618" s="37"/>
      <c r="G618" s="37"/>
      <c r="H618" s="38"/>
      <c r="I618" s="37"/>
      <c r="J618" s="37"/>
      <c r="K618" s="37"/>
      <c r="L618" s="39"/>
      <c r="M618" s="37"/>
      <c r="N618" s="71">
        <f t="shared" si="29"/>
        <v>0</v>
      </c>
      <c r="O618" s="40"/>
      <c r="P618" s="40"/>
      <c r="Q618" s="34"/>
    </row>
    <row r="619" spans="1:17" ht="24.95" customHeight="1" x14ac:dyDescent="0.2">
      <c r="A619" s="50" t="str">
        <f t="shared" si="27"/>
        <v>||||||0</v>
      </c>
      <c r="B619" s="50" t="str">
        <f t="shared" si="28"/>
        <v>||||</v>
      </c>
      <c r="C619" s="37"/>
      <c r="D619" s="37"/>
      <c r="E619" s="37"/>
      <c r="F619" s="37"/>
      <c r="G619" s="37"/>
      <c r="H619" s="38"/>
      <c r="I619" s="37"/>
      <c r="J619" s="37"/>
      <c r="K619" s="37"/>
      <c r="L619" s="39"/>
      <c r="M619" s="37"/>
      <c r="N619" s="71">
        <f t="shared" si="29"/>
        <v>0</v>
      </c>
      <c r="O619" s="40"/>
      <c r="P619" s="40"/>
      <c r="Q619" s="34"/>
    </row>
    <row r="620" spans="1:17" ht="24.95" customHeight="1" x14ac:dyDescent="0.2">
      <c r="A620" s="50" t="str">
        <f t="shared" si="27"/>
        <v>||||||0</v>
      </c>
      <c r="B620" s="50" t="str">
        <f t="shared" si="28"/>
        <v>||||</v>
      </c>
      <c r="C620" s="37"/>
      <c r="D620" s="37"/>
      <c r="E620" s="37"/>
      <c r="F620" s="37"/>
      <c r="G620" s="37"/>
      <c r="H620" s="38"/>
      <c r="I620" s="37"/>
      <c r="J620" s="37"/>
      <c r="K620" s="37"/>
      <c r="L620" s="39"/>
      <c r="M620" s="37"/>
      <c r="N620" s="71">
        <f t="shared" si="29"/>
        <v>0</v>
      </c>
      <c r="O620" s="40"/>
      <c r="P620" s="40"/>
      <c r="Q620" s="34"/>
    </row>
    <row r="621" spans="1:17" ht="24.95" customHeight="1" x14ac:dyDescent="0.2">
      <c r="A621" s="50" t="str">
        <f t="shared" si="27"/>
        <v>||||||0</v>
      </c>
      <c r="B621" s="50" t="str">
        <f t="shared" si="28"/>
        <v>||||</v>
      </c>
      <c r="C621" s="37"/>
      <c r="D621" s="37"/>
      <c r="E621" s="37"/>
      <c r="F621" s="37"/>
      <c r="G621" s="37"/>
      <c r="H621" s="38"/>
      <c r="I621" s="37"/>
      <c r="J621" s="37"/>
      <c r="K621" s="37"/>
      <c r="L621" s="39"/>
      <c r="M621" s="37"/>
      <c r="N621" s="71">
        <f t="shared" si="29"/>
        <v>0</v>
      </c>
      <c r="O621" s="40"/>
      <c r="P621" s="40"/>
      <c r="Q621" s="34"/>
    </row>
    <row r="622" spans="1:17" ht="24.95" customHeight="1" x14ac:dyDescent="0.2">
      <c r="A622" s="50" t="str">
        <f t="shared" si="27"/>
        <v>||||||0</v>
      </c>
      <c r="B622" s="50" t="str">
        <f t="shared" si="28"/>
        <v>||||</v>
      </c>
      <c r="C622" s="37"/>
      <c r="D622" s="37"/>
      <c r="E622" s="37"/>
      <c r="F622" s="37"/>
      <c r="G622" s="37"/>
      <c r="H622" s="38"/>
      <c r="I622" s="37"/>
      <c r="J622" s="37"/>
      <c r="K622" s="37"/>
      <c r="L622" s="39"/>
      <c r="M622" s="37"/>
      <c r="N622" s="71">
        <f t="shared" si="29"/>
        <v>0</v>
      </c>
      <c r="O622" s="40"/>
      <c r="P622" s="40"/>
      <c r="Q622" s="34"/>
    </row>
    <row r="623" spans="1:17" ht="24.95" customHeight="1" x14ac:dyDescent="0.2">
      <c r="A623" s="50" t="str">
        <f t="shared" si="27"/>
        <v>||||||0</v>
      </c>
      <c r="B623" s="50" t="str">
        <f t="shared" si="28"/>
        <v>||||</v>
      </c>
      <c r="C623" s="37"/>
      <c r="D623" s="37"/>
      <c r="E623" s="37"/>
      <c r="F623" s="37"/>
      <c r="G623" s="37"/>
      <c r="H623" s="38"/>
      <c r="I623" s="37"/>
      <c r="J623" s="37"/>
      <c r="K623" s="37"/>
      <c r="L623" s="39"/>
      <c r="M623" s="37"/>
      <c r="N623" s="71">
        <f t="shared" si="29"/>
        <v>0</v>
      </c>
      <c r="O623" s="40"/>
      <c r="P623" s="40"/>
      <c r="Q623" s="34"/>
    </row>
    <row r="624" spans="1:17" ht="24.95" customHeight="1" x14ac:dyDescent="0.2">
      <c r="A624" s="50" t="str">
        <f t="shared" si="27"/>
        <v>||||||0</v>
      </c>
      <c r="B624" s="50" t="str">
        <f t="shared" si="28"/>
        <v>||||</v>
      </c>
      <c r="C624" s="37"/>
      <c r="D624" s="37"/>
      <c r="E624" s="37"/>
      <c r="F624" s="37"/>
      <c r="G624" s="37"/>
      <c r="H624" s="38"/>
      <c r="I624" s="37"/>
      <c r="J624" s="37"/>
      <c r="K624" s="37"/>
      <c r="L624" s="39"/>
      <c r="M624" s="37"/>
      <c r="N624" s="71">
        <f t="shared" si="29"/>
        <v>0</v>
      </c>
      <c r="O624" s="40"/>
      <c r="P624" s="40"/>
      <c r="Q624" s="34"/>
    </row>
    <row r="625" spans="1:17" ht="24.95" customHeight="1" x14ac:dyDescent="0.2">
      <c r="A625" s="50" t="str">
        <f t="shared" si="27"/>
        <v>||||||0</v>
      </c>
      <c r="B625" s="50" t="str">
        <f t="shared" si="28"/>
        <v>||||</v>
      </c>
      <c r="C625" s="37"/>
      <c r="D625" s="37"/>
      <c r="E625" s="37"/>
      <c r="F625" s="37"/>
      <c r="G625" s="37"/>
      <c r="H625" s="38"/>
      <c r="I625" s="37"/>
      <c r="J625" s="37"/>
      <c r="K625" s="37"/>
      <c r="L625" s="39"/>
      <c r="M625" s="37"/>
      <c r="N625" s="71">
        <f t="shared" si="29"/>
        <v>0</v>
      </c>
      <c r="O625" s="40"/>
      <c r="P625" s="40"/>
      <c r="Q625" s="34"/>
    </row>
    <row r="626" spans="1:17" ht="24.95" customHeight="1" x14ac:dyDescent="0.2">
      <c r="A626" s="50" t="str">
        <f t="shared" si="27"/>
        <v>||||||0</v>
      </c>
      <c r="B626" s="50" t="str">
        <f t="shared" si="28"/>
        <v>||||</v>
      </c>
      <c r="C626" s="37"/>
      <c r="D626" s="37"/>
      <c r="E626" s="37"/>
      <c r="F626" s="37"/>
      <c r="G626" s="37"/>
      <c r="H626" s="38"/>
      <c r="I626" s="37"/>
      <c r="J626" s="37"/>
      <c r="K626" s="37"/>
      <c r="L626" s="39"/>
      <c r="M626" s="37"/>
      <c r="N626" s="71">
        <f t="shared" si="29"/>
        <v>0</v>
      </c>
      <c r="O626" s="40"/>
      <c r="P626" s="40"/>
      <c r="Q626" s="34"/>
    </row>
    <row r="627" spans="1:17" ht="24.95" customHeight="1" x14ac:dyDescent="0.2">
      <c r="A627" s="50" t="str">
        <f t="shared" si="27"/>
        <v>||||||0</v>
      </c>
      <c r="B627" s="50" t="str">
        <f t="shared" si="28"/>
        <v>||||</v>
      </c>
      <c r="C627" s="37"/>
      <c r="D627" s="37"/>
      <c r="E627" s="37"/>
      <c r="F627" s="37"/>
      <c r="G627" s="37"/>
      <c r="H627" s="38"/>
      <c r="I627" s="37"/>
      <c r="J627" s="37"/>
      <c r="K627" s="37"/>
      <c r="L627" s="39"/>
      <c r="M627" s="37"/>
      <c r="N627" s="71">
        <f t="shared" si="29"/>
        <v>0</v>
      </c>
      <c r="O627" s="40"/>
      <c r="P627" s="40"/>
      <c r="Q627" s="34"/>
    </row>
    <row r="628" spans="1:17" ht="24.95" customHeight="1" x14ac:dyDescent="0.2">
      <c r="A628" s="50" t="str">
        <f t="shared" si="27"/>
        <v>||||||0</v>
      </c>
      <c r="B628" s="50" t="str">
        <f t="shared" si="28"/>
        <v>||||</v>
      </c>
      <c r="C628" s="37"/>
      <c r="D628" s="37"/>
      <c r="E628" s="37"/>
      <c r="F628" s="37"/>
      <c r="G628" s="37"/>
      <c r="H628" s="38"/>
      <c r="I628" s="37"/>
      <c r="J628" s="37"/>
      <c r="K628" s="37"/>
      <c r="L628" s="39"/>
      <c r="M628" s="37"/>
      <c r="N628" s="71">
        <f t="shared" si="29"/>
        <v>0</v>
      </c>
      <c r="O628" s="40"/>
      <c r="P628" s="40"/>
      <c r="Q628" s="34"/>
    </row>
    <row r="629" spans="1:17" ht="24.95" customHeight="1" x14ac:dyDescent="0.2">
      <c r="A629" s="50" t="str">
        <f t="shared" si="27"/>
        <v>||||||0</v>
      </c>
      <c r="B629" s="50" t="str">
        <f t="shared" si="28"/>
        <v>||||</v>
      </c>
      <c r="C629" s="37"/>
      <c r="D629" s="37"/>
      <c r="E629" s="37"/>
      <c r="F629" s="37"/>
      <c r="G629" s="37"/>
      <c r="H629" s="38"/>
      <c r="I629" s="37"/>
      <c r="J629" s="37"/>
      <c r="K629" s="37"/>
      <c r="L629" s="39"/>
      <c r="M629" s="37"/>
      <c r="N629" s="71">
        <f t="shared" si="29"/>
        <v>0</v>
      </c>
      <c r="O629" s="40"/>
      <c r="P629" s="40"/>
      <c r="Q629" s="34"/>
    </row>
    <row r="630" spans="1:17" ht="24.95" customHeight="1" x14ac:dyDescent="0.2">
      <c r="A630" s="50" t="str">
        <f t="shared" si="27"/>
        <v>||||||0</v>
      </c>
      <c r="B630" s="50" t="str">
        <f t="shared" si="28"/>
        <v>||||</v>
      </c>
      <c r="C630" s="37"/>
      <c r="D630" s="37"/>
      <c r="E630" s="37"/>
      <c r="F630" s="37"/>
      <c r="G630" s="37"/>
      <c r="H630" s="38"/>
      <c r="I630" s="37"/>
      <c r="J630" s="37"/>
      <c r="K630" s="37"/>
      <c r="L630" s="39"/>
      <c r="M630" s="37"/>
      <c r="N630" s="71">
        <f t="shared" si="29"/>
        <v>0</v>
      </c>
      <c r="O630" s="40"/>
      <c r="P630" s="40"/>
      <c r="Q630" s="34"/>
    </row>
    <row r="631" spans="1:17" ht="24.95" customHeight="1" x14ac:dyDescent="0.2">
      <c r="A631" s="50" t="str">
        <f t="shared" si="27"/>
        <v>||||||0</v>
      </c>
      <c r="B631" s="50" t="str">
        <f t="shared" si="28"/>
        <v>||||</v>
      </c>
      <c r="C631" s="37"/>
      <c r="D631" s="37"/>
      <c r="E631" s="37"/>
      <c r="F631" s="37"/>
      <c r="G631" s="37"/>
      <c r="H631" s="38"/>
      <c r="I631" s="37"/>
      <c r="J631" s="37"/>
      <c r="K631" s="37"/>
      <c r="L631" s="39"/>
      <c r="M631" s="37"/>
      <c r="N631" s="71">
        <f t="shared" si="29"/>
        <v>0</v>
      </c>
      <c r="O631" s="40"/>
      <c r="P631" s="40"/>
      <c r="Q631" s="34"/>
    </row>
    <row r="632" spans="1:17" ht="24.95" customHeight="1" x14ac:dyDescent="0.2">
      <c r="A632" s="50" t="str">
        <f t="shared" si="27"/>
        <v>||||||0</v>
      </c>
      <c r="B632" s="50" t="str">
        <f t="shared" si="28"/>
        <v>||||</v>
      </c>
      <c r="C632" s="37"/>
      <c r="D632" s="37"/>
      <c r="E632" s="37"/>
      <c r="F632" s="37"/>
      <c r="G632" s="37"/>
      <c r="H632" s="38"/>
      <c r="I632" s="37"/>
      <c r="J632" s="37"/>
      <c r="K632" s="37"/>
      <c r="L632" s="39"/>
      <c r="M632" s="37"/>
      <c r="N632" s="71">
        <f t="shared" si="29"/>
        <v>0</v>
      </c>
      <c r="O632" s="40"/>
      <c r="P632" s="40"/>
      <c r="Q632" s="34"/>
    </row>
    <row r="633" spans="1:17" ht="24.95" customHeight="1" x14ac:dyDescent="0.2">
      <c r="A633" s="50" t="str">
        <f t="shared" si="27"/>
        <v>||||||0</v>
      </c>
      <c r="B633" s="50" t="str">
        <f t="shared" si="28"/>
        <v>||||</v>
      </c>
      <c r="C633" s="37"/>
      <c r="D633" s="37"/>
      <c r="E633" s="37"/>
      <c r="F633" s="37"/>
      <c r="G633" s="37"/>
      <c r="H633" s="38"/>
      <c r="I633" s="37"/>
      <c r="J633" s="37"/>
      <c r="K633" s="37"/>
      <c r="L633" s="39"/>
      <c r="M633" s="37"/>
      <c r="N633" s="71">
        <f t="shared" si="29"/>
        <v>0</v>
      </c>
      <c r="O633" s="40"/>
      <c r="P633" s="40"/>
      <c r="Q633" s="34"/>
    </row>
    <row r="634" spans="1:17" ht="24.95" customHeight="1" x14ac:dyDescent="0.2">
      <c r="A634" s="50" t="str">
        <f t="shared" si="27"/>
        <v>||||||0</v>
      </c>
      <c r="B634" s="50" t="str">
        <f t="shared" si="28"/>
        <v>||||</v>
      </c>
      <c r="C634" s="37"/>
      <c r="D634" s="37"/>
      <c r="E634" s="37"/>
      <c r="F634" s="37"/>
      <c r="G634" s="37"/>
      <c r="H634" s="38"/>
      <c r="I634" s="37"/>
      <c r="J634" s="37"/>
      <c r="K634" s="37"/>
      <c r="L634" s="39"/>
      <c r="M634" s="37"/>
      <c r="N634" s="71">
        <f t="shared" si="29"/>
        <v>0</v>
      </c>
      <c r="O634" s="40"/>
      <c r="P634" s="40"/>
      <c r="Q634" s="34"/>
    </row>
    <row r="635" spans="1:17" ht="24.95" customHeight="1" x14ac:dyDescent="0.2">
      <c r="A635" s="50" t="str">
        <f t="shared" si="27"/>
        <v>||||||0</v>
      </c>
      <c r="B635" s="50" t="str">
        <f t="shared" si="28"/>
        <v>||||</v>
      </c>
      <c r="C635" s="37"/>
      <c r="D635" s="37"/>
      <c r="E635" s="37"/>
      <c r="F635" s="37"/>
      <c r="G635" s="37"/>
      <c r="H635" s="38"/>
      <c r="I635" s="37"/>
      <c r="J635" s="37"/>
      <c r="K635" s="37"/>
      <c r="L635" s="39"/>
      <c r="M635" s="37"/>
      <c r="N635" s="71">
        <f t="shared" si="29"/>
        <v>0</v>
      </c>
      <c r="O635" s="40"/>
      <c r="P635" s="40"/>
      <c r="Q635" s="34"/>
    </row>
    <row r="636" spans="1:17" ht="24.95" customHeight="1" x14ac:dyDescent="0.2">
      <c r="A636" s="50" t="str">
        <f t="shared" si="27"/>
        <v>||||||0</v>
      </c>
      <c r="B636" s="50" t="str">
        <f t="shared" si="28"/>
        <v>||||</v>
      </c>
      <c r="C636" s="37"/>
      <c r="D636" s="37"/>
      <c r="E636" s="37"/>
      <c r="F636" s="37"/>
      <c r="G636" s="37"/>
      <c r="H636" s="38"/>
      <c r="I636" s="37"/>
      <c r="J636" s="37"/>
      <c r="K636" s="37"/>
      <c r="L636" s="39"/>
      <c r="M636" s="37"/>
      <c r="N636" s="71">
        <f t="shared" si="29"/>
        <v>0</v>
      </c>
      <c r="O636" s="40"/>
      <c r="P636" s="40"/>
      <c r="Q636" s="34"/>
    </row>
    <row r="637" spans="1:17" ht="24.95" customHeight="1" x14ac:dyDescent="0.2">
      <c r="A637" s="50" t="str">
        <f t="shared" si="27"/>
        <v>||||||0</v>
      </c>
      <c r="B637" s="50" t="str">
        <f t="shared" si="28"/>
        <v>||||</v>
      </c>
      <c r="C637" s="37"/>
      <c r="D637" s="37"/>
      <c r="E637" s="37"/>
      <c r="F637" s="37"/>
      <c r="G637" s="37"/>
      <c r="H637" s="38"/>
      <c r="I637" s="37"/>
      <c r="J637" s="37"/>
      <c r="K637" s="37"/>
      <c r="L637" s="39"/>
      <c r="M637" s="37"/>
      <c r="N637" s="71">
        <f t="shared" si="29"/>
        <v>0</v>
      </c>
      <c r="O637" s="40"/>
      <c r="P637" s="40"/>
      <c r="Q637" s="34"/>
    </row>
    <row r="638" spans="1:17" ht="24.95" customHeight="1" x14ac:dyDescent="0.2">
      <c r="A638" s="50" t="str">
        <f t="shared" si="27"/>
        <v>||||||0</v>
      </c>
      <c r="B638" s="50" t="str">
        <f t="shared" si="28"/>
        <v>||||</v>
      </c>
      <c r="C638" s="37"/>
      <c r="D638" s="37"/>
      <c r="E638" s="37"/>
      <c r="F638" s="37"/>
      <c r="G638" s="37"/>
      <c r="H638" s="38"/>
      <c r="I638" s="37"/>
      <c r="J638" s="37"/>
      <c r="K638" s="37"/>
      <c r="L638" s="39"/>
      <c r="M638" s="37"/>
      <c r="N638" s="71">
        <f t="shared" si="29"/>
        <v>0</v>
      </c>
      <c r="O638" s="40"/>
      <c r="P638" s="40"/>
      <c r="Q638" s="34"/>
    </row>
    <row r="639" spans="1:17" ht="24.95" customHeight="1" x14ac:dyDescent="0.2">
      <c r="A639" s="50" t="str">
        <f t="shared" si="27"/>
        <v>||||||0</v>
      </c>
      <c r="B639" s="50" t="str">
        <f t="shared" si="28"/>
        <v>||||</v>
      </c>
      <c r="C639" s="37"/>
      <c r="D639" s="37"/>
      <c r="E639" s="37"/>
      <c r="F639" s="37"/>
      <c r="G639" s="37"/>
      <c r="H639" s="38"/>
      <c r="I639" s="37"/>
      <c r="J639" s="37"/>
      <c r="K639" s="37"/>
      <c r="L639" s="39"/>
      <c r="M639" s="37"/>
      <c r="N639" s="71">
        <f t="shared" si="29"/>
        <v>0</v>
      </c>
      <c r="O639" s="40"/>
      <c r="P639" s="40"/>
      <c r="Q639" s="34"/>
    </row>
    <row r="640" spans="1:17" ht="24.95" customHeight="1" x14ac:dyDescent="0.2">
      <c r="A640" s="50" t="str">
        <f t="shared" si="27"/>
        <v>||||||0</v>
      </c>
      <c r="B640" s="50" t="str">
        <f t="shared" si="28"/>
        <v>||||</v>
      </c>
      <c r="C640" s="37"/>
      <c r="D640" s="37"/>
      <c r="E640" s="37"/>
      <c r="F640" s="37"/>
      <c r="G640" s="37"/>
      <c r="H640" s="38"/>
      <c r="I640" s="37"/>
      <c r="J640" s="37"/>
      <c r="K640" s="37"/>
      <c r="L640" s="39"/>
      <c r="M640" s="37"/>
      <c r="N640" s="71">
        <f t="shared" si="29"/>
        <v>0</v>
      </c>
      <c r="O640" s="40"/>
      <c r="P640" s="40"/>
      <c r="Q640" s="34"/>
    </row>
    <row r="641" spans="1:17" ht="24.95" customHeight="1" x14ac:dyDescent="0.2">
      <c r="A641" s="50" t="str">
        <f t="shared" si="27"/>
        <v>||||||0</v>
      </c>
      <c r="B641" s="50" t="str">
        <f t="shared" si="28"/>
        <v>||||</v>
      </c>
      <c r="C641" s="37"/>
      <c r="D641" s="37"/>
      <c r="E641" s="37"/>
      <c r="F641" s="37"/>
      <c r="G641" s="37"/>
      <c r="H641" s="38"/>
      <c r="I641" s="37"/>
      <c r="J641" s="37"/>
      <c r="K641" s="37"/>
      <c r="L641" s="39"/>
      <c r="M641" s="37"/>
      <c r="N641" s="71">
        <f t="shared" si="29"/>
        <v>0</v>
      </c>
      <c r="O641" s="40"/>
      <c r="P641" s="40"/>
      <c r="Q641" s="34"/>
    </row>
    <row r="642" spans="1:17" ht="24.95" customHeight="1" x14ac:dyDescent="0.2">
      <c r="A642" s="50" t="str">
        <f t="shared" si="27"/>
        <v>||||||0</v>
      </c>
      <c r="B642" s="50" t="str">
        <f t="shared" si="28"/>
        <v>||||</v>
      </c>
      <c r="C642" s="37"/>
      <c r="D642" s="37"/>
      <c r="E642" s="37"/>
      <c r="F642" s="37"/>
      <c r="G642" s="37"/>
      <c r="H642" s="38"/>
      <c r="I642" s="37"/>
      <c r="J642" s="37"/>
      <c r="K642" s="37"/>
      <c r="L642" s="39"/>
      <c r="M642" s="37"/>
      <c r="N642" s="71">
        <f t="shared" si="29"/>
        <v>0</v>
      </c>
      <c r="O642" s="40"/>
      <c r="P642" s="40"/>
      <c r="Q642" s="34"/>
    </row>
    <row r="643" spans="1:17" ht="24.95" customHeight="1" x14ac:dyDescent="0.2">
      <c r="A643" s="50" t="str">
        <f t="shared" si="27"/>
        <v>||||||0</v>
      </c>
      <c r="B643" s="50" t="str">
        <f t="shared" si="28"/>
        <v>||||</v>
      </c>
      <c r="C643" s="37"/>
      <c r="D643" s="37"/>
      <c r="E643" s="37"/>
      <c r="F643" s="37"/>
      <c r="G643" s="37"/>
      <c r="H643" s="38"/>
      <c r="I643" s="37"/>
      <c r="J643" s="37"/>
      <c r="K643" s="37"/>
      <c r="L643" s="39"/>
      <c r="M643" s="37"/>
      <c r="N643" s="71">
        <f t="shared" si="29"/>
        <v>0</v>
      </c>
      <c r="O643" s="40"/>
      <c r="P643" s="40"/>
      <c r="Q643" s="34"/>
    </row>
    <row r="644" spans="1:17" ht="24.95" customHeight="1" x14ac:dyDescent="0.2">
      <c r="A644" s="50" t="str">
        <f t="shared" si="27"/>
        <v>||||||0</v>
      </c>
      <c r="B644" s="50" t="str">
        <f t="shared" si="28"/>
        <v>||||</v>
      </c>
      <c r="C644" s="37"/>
      <c r="D644" s="37"/>
      <c r="E644" s="37"/>
      <c r="F644" s="37"/>
      <c r="G644" s="37"/>
      <c r="H644" s="38"/>
      <c r="I644" s="37"/>
      <c r="J644" s="37"/>
      <c r="K644" s="37"/>
      <c r="L644" s="39"/>
      <c r="M644" s="37"/>
      <c r="N644" s="71">
        <f t="shared" si="29"/>
        <v>0</v>
      </c>
      <c r="O644" s="40"/>
      <c r="P644" s="40"/>
      <c r="Q644" s="34"/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||||||0</v>
      </c>
      <c r="B645" s="50" t="str">
        <f t="shared" ref="B645:B708" si="31">C645&amp;"|"&amp;D645&amp;"|"&amp;E645&amp;"|"&amp;F645&amp;"|"&amp;M645</f>
        <v>||||</v>
      </c>
      <c r="C645" s="37"/>
      <c r="D645" s="37"/>
      <c r="E645" s="37"/>
      <c r="F645" s="37"/>
      <c r="G645" s="37"/>
      <c r="H645" s="38"/>
      <c r="I645" s="37"/>
      <c r="J645" s="37"/>
      <c r="K645" s="37"/>
      <c r="L645" s="39"/>
      <c r="M645" s="37"/>
      <c r="N645" s="71">
        <f t="shared" si="29"/>
        <v>0</v>
      </c>
      <c r="O645" s="40"/>
      <c r="P645" s="40"/>
      <c r="Q645" s="34"/>
    </row>
    <row r="646" spans="1:17" ht="24.95" customHeight="1" x14ac:dyDescent="0.2">
      <c r="A646" s="50" t="str">
        <f t="shared" si="30"/>
        <v>||||||0</v>
      </c>
      <c r="B646" s="50" t="str">
        <f t="shared" si="31"/>
        <v>||||</v>
      </c>
      <c r="C646" s="37"/>
      <c r="D646" s="37"/>
      <c r="E646" s="37"/>
      <c r="F646" s="37"/>
      <c r="G646" s="37"/>
      <c r="H646" s="38"/>
      <c r="I646" s="37"/>
      <c r="J646" s="37"/>
      <c r="K646" s="37"/>
      <c r="L646" s="39"/>
      <c r="M646" s="37"/>
      <c r="N646" s="71">
        <f t="shared" ref="N646:N709" si="32">O646+P646</f>
        <v>0</v>
      </c>
      <c r="O646" s="40"/>
      <c r="P646" s="40"/>
      <c r="Q646" s="34"/>
    </row>
    <row r="647" spans="1:17" ht="24.95" customHeight="1" x14ac:dyDescent="0.2">
      <c r="A647" s="50" t="str">
        <f t="shared" si="30"/>
        <v>||||||0</v>
      </c>
      <c r="B647" s="50" t="str">
        <f t="shared" si="31"/>
        <v>||||</v>
      </c>
      <c r="C647" s="37"/>
      <c r="D647" s="37"/>
      <c r="E647" s="37"/>
      <c r="F647" s="37"/>
      <c r="G647" s="37"/>
      <c r="H647" s="38"/>
      <c r="I647" s="37"/>
      <c r="J647" s="37"/>
      <c r="K647" s="37"/>
      <c r="L647" s="39"/>
      <c r="M647" s="37"/>
      <c r="N647" s="71">
        <f t="shared" si="32"/>
        <v>0</v>
      </c>
      <c r="O647" s="40"/>
      <c r="P647" s="40"/>
      <c r="Q647" s="34"/>
    </row>
    <row r="648" spans="1:17" ht="24.95" customHeight="1" x14ac:dyDescent="0.2">
      <c r="A648" s="50" t="str">
        <f t="shared" si="30"/>
        <v>||||||0</v>
      </c>
      <c r="B648" s="50" t="str">
        <f t="shared" si="31"/>
        <v>||||</v>
      </c>
      <c r="C648" s="37"/>
      <c r="D648" s="37"/>
      <c r="E648" s="37"/>
      <c r="F648" s="37"/>
      <c r="G648" s="37"/>
      <c r="H648" s="38"/>
      <c r="I648" s="37"/>
      <c r="J648" s="37"/>
      <c r="K648" s="37"/>
      <c r="L648" s="39"/>
      <c r="M648" s="37"/>
      <c r="N648" s="71">
        <f t="shared" si="32"/>
        <v>0</v>
      </c>
      <c r="O648" s="40"/>
      <c r="P648" s="40"/>
      <c r="Q648" s="34"/>
    </row>
    <row r="649" spans="1:17" ht="24.95" customHeight="1" x14ac:dyDescent="0.2">
      <c r="A649" s="50" t="str">
        <f t="shared" si="30"/>
        <v>||||||0</v>
      </c>
      <c r="B649" s="50" t="str">
        <f t="shared" si="31"/>
        <v>||||</v>
      </c>
      <c r="C649" s="37"/>
      <c r="D649" s="37"/>
      <c r="E649" s="37"/>
      <c r="F649" s="37"/>
      <c r="G649" s="37"/>
      <c r="H649" s="38"/>
      <c r="I649" s="37"/>
      <c r="J649" s="37"/>
      <c r="K649" s="37"/>
      <c r="L649" s="39"/>
      <c r="M649" s="37"/>
      <c r="N649" s="71">
        <f t="shared" si="32"/>
        <v>0</v>
      </c>
      <c r="O649" s="40"/>
      <c r="P649" s="40"/>
      <c r="Q649" s="34"/>
    </row>
    <row r="650" spans="1:17" ht="24.95" customHeight="1" x14ac:dyDescent="0.2">
      <c r="A650" s="50" t="str">
        <f t="shared" si="30"/>
        <v>||||||0</v>
      </c>
      <c r="B650" s="50" t="str">
        <f t="shared" si="31"/>
        <v>||||</v>
      </c>
      <c r="C650" s="37"/>
      <c r="D650" s="37"/>
      <c r="E650" s="37"/>
      <c r="F650" s="37"/>
      <c r="G650" s="37"/>
      <c r="H650" s="38"/>
      <c r="I650" s="37"/>
      <c r="J650" s="37"/>
      <c r="K650" s="37"/>
      <c r="L650" s="39"/>
      <c r="M650" s="37"/>
      <c r="N650" s="71">
        <f t="shared" si="32"/>
        <v>0</v>
      </c>
      <c r="O650" s="40"/>
      <c r="P650" s="40"/>
      <c r="Q650" s="34"/>
    </row>
    <row r="651" spans="1:17" ht="24.95" customHeight="1" x14ac:dyDescent="0.2">
      <c r="A651" s="50" t="str">
        <f t="shared" si="30"/>
        <v>||||||0</v>
      </c>
      <c r="B651" s="50" t="str">
        <f t="shared" si="31"/>
        <v>||||</v>
      </c>
      <c r="C651" s="37"/>
      <c r="D651" s="37"/>
      <c r="E651" s="37"/>
      <c r="F651" s="37"/>
      <c r="G651" s="37"/>
      <c r="H651" s="38"/>
      <c r="I651" s="37"/>
      <c r="J651" s="37"/>
      <c r="K651" s="37"/>
      <c r="L651" s="39"/>
      <c r="M651" s="37"/>
      <c r="N651" s="71">
        <f t="shared" si="32"/>
        <v>0</v>
      </c>
      <c r="O651" s="40"/>
      <c r="P651" s="40"/>
      <c r="Q651" s="34"/>
    </row>
    <row r="652" spans="1:17" ht="24.95" customHeight="1" x14ac:dyDescent="0.2">
      <c r="A652" s="50" t="str">
        <f t="shared" si="30"/>
        <v>||||||0</v>
      </c>
      <c r="B652" s="50" t="str">
        <f t="shared" si="31"/>
        <v>||||</v>
      </c>
      <c r="C652" s="37"/>
      <c r="D652" s="37"/>
      <c r="E652" s="37"/>
      <c r="F652" s="37"/>
      <c r="G652" s="37"/>
      <c r="H652" s="38"/>
      <c r="I652" s="37"/>
      <c r="J652" s="37"/>
      <c r="K652" s="37"/>
      <c r="L652" s="39"/>
      <c r="M652" s="37"/>
      <c r="N652" s="71">
        <f t="shared" si="32"/>
        <v>0</v>
      </c>
      <c r="O652" s="40"/>
      <c r="P652" s="40"/>
      <c r="Q652" s="34"/>
    </row>
    <row r="653" spans="1:17" ht="24.95" customHeight="1" x14ac:dyDescent="0.2">
      <c r="A653" s="50" t="str">
        <f t="shared" si="30"/>
        <v>||||||0</v>
      </c>
      <c r="B653" s="50" t="str">
        <f t="shared" si="31"/>
        <v>||||</v>
      </c>
      <c r="C653" s="37"/>
      <c r="D653" s="37"/>
      <c r="E653" s="37"/>
      <c r="F653" s="37"/>
      <c r="G653" s="37"/>
      <c r="H653" s="38"/>
      <c r="I653" s="37"/>
      <c r="J653" s="37"/>
      <c r="K653" s="37"/>
      <c r="L653" s="39"/>
      <c r="M653" s="37"/>
      <c r="N653" s="71">
        <f t="shared" si="32"/>
        <v>0</v>
      </c>
      <c r="O653" s="40"/>
      <c r="P653" s="40"/>
      <c r="Q653" s="34"/>
    </row>
    <row r="654" spans="1:17" ht="24.95" customHeight="1" x14ac:dyDescent="0.2">
      <c r="A654" s="50" t="str">
        <f t="shared" si="30"/>
        <v>||||||0</v>
      </c>
      <c r="B654" s="50" t="str">
        <f t="shared" si="31"/>
        <v>||||</v>
      </c>
      <c r="C654" s="37"/>
      <c r="D654" s="37"/>
      <c r="E654" s="37"/>
      <c r="F654" s="37"/>
      <c r="G654" s="37"/>
      <c r="H654" s="38"/>
      <c r="I654" s="37"/>
      <c r="J654" s="37"/>
      <c r="K654" s="37"/>
      <c r="L654" s="39"/>
      <c r="M654" s="37"/>
      <c r="N654" s="71">
        <f t="shared" si="32"/>
        <v>0</v>
      </c>
      <c r="O654" s="40"/>
      <c r="P654" s="40"/>
      <c r="Q654" s="34"/>
    </row>
    <row r="655" spans="1:17" ht="24.95" customHeight="1" x14ac:dyDescent="0.2">
      <c r="A655" s="50" t="str">
        <f t="shared" si="30"/>
        <v>||||||0</v>
      </c>
      <c r="B655" s="50" t="str">
        <f t="shared" si="31"/>
        <v>||||</v>
      </c>
      <c r="C655" s="37"/>
      <c r="D655" s="37"/>
      <c r="E655" s="37"/>
      <c r="F655" s="37"/>
      <c r="G655" s="37"/>
      <c r="H655" s="38"/>
      <c r="I655" s="37"/>
      <c r="J655" s="37"/>
      <c r="K655" s="37"/>
      <c r="L655" s="39"/>
      <c r="M655" s="37"/>
      <c r="N655" s="71">
        <f t="shared" si="32"/>
        <v>0</v>
      </c>
      <c r="O655" s="40"/>
      <c r="P655" s="40"/>
      <c r="Q655" s="34"/>
    </row>
    <row r="656" spans="1:17" ht="24.95" customHeight="1" x14ac:dyDescent="0.2">
      <c r="A656" s="50" t="str">
        <f t="shared" si="30"/>
        <v>||||||0</v>
      </c>
      <c r="B656" s="50" t="str">
        <f t="shared" si="31"/>
        <v>||||</v>
      </c>
      <c r="C656" s="37"/>
      <c r="D656" s="37"/>
      <c r="E656" s="37"/>
      <c r="F656" s="37"/>
      <c r="G656" s="37"/>
      <c r="H656" s="38"/>
      <c r="I656" s="37"/>
      <c r="J656" s="37"/>
      <c r="K656" s="37"/>
      <c r="L656" s="39"/>
      <c r="M656" s="37"/>
      <c r="N656" s="71">
        <f t="shared" si="32"/>
        <v>0</v>
      </c>
      <c r="O656" s="40"/>
      <c r="P656" s="40"/>
      <c r="Q656" s="34"/>
    </row>
    <row r="657" spans="1:17" ht="24.95" customHeight="1" x14ac:dyDescent="0.2">
      <c r="A657" s="50" t="str">
        <f t="shared" si="30"/>
        <v>||||||0</v>
      </c>
      <c r="B657" s="50" t="str">
        <f t="shared" si="31"/>
        <v>||||</v>
      </c>
      <c r="C657" s="37"/>
      <c r="D657" s="37"/>
      <c r="E657" s="37"/>
      <c r="F657" s="37"/>
      <c r="G657" s="37"/>
      <c r="H657" s="38"/>
      <c r="I657" s="37"/>
      <c r="J657" s="37"/>
      <c r="K657" s="37"/>
      <c r="L657" s="39"/>
      <c r="M657" s="37"/>
      <c r="N657" s="71">
        <f t="shared" si="32"/>
        <v>0</v>
      </c>
      <c r="O657" s="40"/>
      <c r="P657" s="40"/>
      <c r="Q657" s="34"/>
    </row>
    <row r="658" spans="1:17" ht="24.95" customHeight="1" x14ac:dyDescent="0.2">
      <c r="A658" s="50" t="str">
        <f t="shared" si="30"/>
        <v>||||||0</v>
      </c>
      <c r="B658" s="50" t="str">
        <f t="shared" si="31"/>
        <v>||||</v>
      </c>
      <c r="C658" s="37"/>
      <c r="D658" s="37"/>
      <c r="E658" s="37"/>
      <c r="F658" s="37"/>
      <c r="G658" s="37"/>
      <c r="H658" s="38"/>
      <c r="I658" s="37"/>
      <c r="J658" s="37"/>
      <c r="K658" s="37"/>
      <c r="L658" s="39"/>
      <c r="M658" s="37"/>
      <c r="N658" s="71">
        <f t="shared" si="32"/>
        <v>0</v>
      </c>
      <c r="O658" s="40"/>
      <c r="P658" s="40"/>
      <c r="Q658" s="34"/>
    </row>
    <row r="659" spans="1:17" ht="24.95" customHeight="1" x14ac:dyDescent="0.2">
      <c r="A659" s="50" t="str">
        <f t="shared" si="30"/>
        <v>||||||0</v>
      </c>
      <c r="B659" s="50" t="str">
        <f t="shared" si="31"/>
        <v>||||</v>
      </c>
      <c r="C659" s="37"/>
      <c r="D659" s="37"/>
      <c r="E659" s="37"/>
      <c r="F659" s="37"/>
      <c r="G659" s="37"/>
      <c r="H659" s="38"/>
      <c r="I659" s="37"/>
      <c r="J659" s="37"/>
      <c r="K659" s="37"/>
      <c r="L659" s="39"/>
      <c r="M659" s="37"/>
      <c r="N659" s="71">
        <f t="shared" si="32"/>
        <v>0</v>
      </c>
      <c r="O659" s="40"/>
      <c r="P659" s="40"/>
      <c r="Q659" s="34"/>
    </row>
    <row r="660" spans="1:17" ht="24.95" customHeight="1" x14ac:dyDescent="0.2">
      <c r="A660" s="50" t="str">
        <f t="shared" si="30"/>
        <v>||||||0</v>
      </c>
      <c r="B660" s="50" t="str">
        <f t="shared" si="31"/>
        <v>||||</v>
      </c>
      <c r="C660" s="37"/>
      <c r="D660" s="37"/>
      <c r="E660" s="37"/>
      <c r="F660" s="37"/>
      <c r="G660" s="37"/>
      <c r="H660" s="38"/>
      <c r="I660" s="37"/>
      <c r="J660" s="37"/>
      <c r="K660" s="37"/>
      <c r="L660" s="39"/>
      <c r="M660" s="37"/>
      <c r="N660" s="71">
        <f t="shared" si="32"/>
        <v>0</v>
      </c>
      <c r="O660" s="40"/>
      <c r="P660" s="40"/>
      <c r="Q660" s="34"/>
    </row>
    <row r="661" spans="1:17" ht="24.95" customHeight="1" x14ac:dyDescent="0.2">
      <c r="A661" s="50" t="str">
        <f t="shared" si="30"/>
        <v>||||||0</v>
      </c>
      <c r="B661" s="50" t="str">
        <f t="shared" si="31"/>
        <v>||||</v>
      </c>
      <c r="C661" s="37"/>
      <c r="D661" s="37"/>
      <c r="E661" s="37"/>
      <c r="F661" s="37"/>
      <c r="G661" s="37"/>
      <c r="H661" s="38"/>
      <c r="I661" s="37"/>
      <c r="J661" s="37"/>
      <c r="K661" s="37"/>
      <c r="L661" s="39"/>
      <c r="M661" s="37"/>
      <c r="N661" s="71">
        <f t="shared" si="32"/>
        <v>0</v>
      </c>
      <c r="O661" s="40"/>
      <c r="P661" s="40"/>
      <c r="Q661" s="34"/>
    </row>
    <row r="662" spans="1:17" ht="24.95" customHeight="1" x14ac:dyDescent="0.2">
      <c r="A662" s="50" t="str">
        <f t="shared" si="30"/>
        <v>||||||0</v>
      </c>
      <c r="B662" s="50" t="str">
        <f t="shared" si="31"/>
        <v>||||</v>
      </c>
      <c r="C662" s="37"/>
      <c r="D662" s="37"/>
      <c r="E662" s="37"/>
      <c r="F662" s="37"/>
      <c r="G662" s="37"/>
      <c r="H662" s="38"/>
      <c r="I662" s="37"/>
      <c r="J662" s="37"/>
      <c r="K662" s="37"/>
      <c r="L662" s="39"/>
      <c r="M662" s="37"/>
      <c r="N662" s="71">
        <f t="shared" si="32"/>
        <v>0</v>
      </c>
      <c r="O662" s="40"/>
      <c r="P662" s="40"/>
      <c r="Q662" s="34"/>
    </row>
    <row r="663" spans="1:17" ht="24.95" customHeight="1" x14ac:dyDescent="0.2">
      <c r="A663" s="50" t="str">
        <f t="shared" si="30"/>
        <v>||||||0</v>
      </c>
      <c r="B663" s="50" t="str">
        <f t="shared" si="31"/>
        <v>||||</v>
      </c>
      <c r="C663" s="37"/>
      <c r="D663" s="37"/>
      <c r="E663" s="37"/>
      <c r="F663" s="37"/>
      <c r="G663" s="37"/>
      <c r="H663" s="38"/>
      <c r="I663" s="37"/>
      <c r="J663" s="37"/>
      <c r="K663" s="37"/>
      <c r="L663" s="39"/>
      <c r="M663" s="37"/>
      <c r="N663" s="71">
        <f t="shared" si="32"/>
        <v>0</v>
      </c>
      <c r="O663" s="40"/>
      <c r="P663" s="40"/>
      <c r="Q663" s="34"/>
    </row>
    <row r="664" spans="1:17" ht="24.95" customHeight="1" x14ac:dyDescent="0.2">
      <c r="A664" s="50" t="str">
        <f t="shared" si="30"/>
        <v>||||||0</v>
      </c>
      <c r="B664" s="50" t="str">
        <f t="shared" si="31"/>
        <v>||||</v>
      </c>
      <c r="C664" s="37"/>
      <c r="D664" s="37"/>
      <c r="E664" s="37"/>
      <c r="F664" s="37"/>
      <c r="G664" s="37"/>
      <c r="H664" s="38"/>
      <c r="I664" s="37"/>
      <c r="J664" s="37"/>
      <c r="K664" s="37"/>
      <c r="L664" s="39"/>
      <c r="M664" s="37"/>
      <c r="N664" s="71">
        <f t="shared" si="32"/>
        <v>0</v>
      </c>
      <c r="O664" s="40"/>
      <c r="P664" s="40"/>
      <c r="Q664" s="34"/>
    </row>
    <row r="665" spans="1:17" ht="24.95" customHeight="1" x14ac:dyDescent="0.2">
      <c r="A665" s="50" t="str">
        <f t="shared" si="30"/>
        <v>||||||0</v>
      </c>
      <c r="B665" s="50" t="str">
        <f t="shared" si="31"/>
        <v>||||</v>
      </c>
      <c r="C665" s="37"/>
      <c r="D665" s="37"/>
      <c r="E665" s="37"/>
      <c r="F665" s="37"/>
      <c r="G665" s="37"/>
      <c r="H665" s="38"/>
      <c r="I665" s="37"/>
      <c r="J665" s="37"/>
      <c r="K665" s="37"/>
      <c r="L665" s="39"/>
      <c r="M665" s="37"/>
      <c r="N665" s="71">
        <f t="shared" si="32"/>
        <v>0</v>
      </c>
      <c r="O665" s="40"/>
      <c r="P665" s="40"/>
      <c r="Q665" s="34"/>
    </row>
    <row r="666" spans="1:17" ht="24.95" customHeight="1" x14ac:dyDescent="0.2">
      <c r="A666" s="50" t="str">
        <f t="shared" si="30"/>
        <v>||||||0</v>
      </c>
      <c r="B666" s="50" t="str">
        <f t="shared" si="31"/>
        <v>||||</v>
      </c>
      <c r="C666" s="37"/>
      <c r="D666" s="37"/>
      <c r="E666" s="37"/>
      <c r="F666" s="37"/>
      <c r="G666" s="37"/>
      <c r="H666" s="38"/>
      <c r="I666" s="37"/>
      <c r="J666" s="37"/>
      <c r="K666" s="37"/>
      <c r="L666" s="39"/>
      <c r="M666" s="37"/>
      <c r="N666" s="71">
        <f t="shared" si="32"/>
        <v>0</v>
      </c>
      <c r="O666" s="40"/>
      <c r="P666" s="40"/>
      <c r="Q666" s="34"/>
    </row>
    <row r="667" spans="1:17" ht="24.95" customHeight="1" x14ac:dyDescent="0.2">
      <c r="A667" s="50" t="str">
        <f t="shared" si="30"/>
        <v>||||||0</v>
      </c>
      <c r="B667" s="50" t="str">
        <f t="shared" si="31"/>
        <v>||||</v>
      </c>
      <c r="C667" s="37"/>
      <c r="D667" s="37"/>
      <c r="E667" s="37"/>
      <c r="F667" s="37"/>
      <c r="G667" s="37"/>
      <c r="H667" s="38"/>
      <c r="I667" s="37"/>
      <c r="J667" s="37"/>
      <c r="K667" s="37"/>
      <c r="L667" s="39"/>
      <c r="M667" s="37"/>
      <c r="N667" s="71">
        <f t="shared" si="32"/>
        <v>0</v>
      </c>
      <c r="O667" s="40"/>
      <c r="P667" s="40"/>
      <c r="Q667" s="34"/>
    </row>
    <row r="668" spans="1:17" ht="24.95" customHeight="1" x14ac:dyDescent="0.2">
      <c r="A668" s="50" t="str">
        <f t="shared" si="30"/>
        <v>||||||0</v>
      </c>
      <c r="B668" s="50" t="str">
        <f t="shared" si="31"/>
        <v>||||</v>
      </c>
      <c r="C668" s="37"/>
      <c r="D668" s="37"/>
      <c r="E668" s="37"/>
      <c r="F668" s="37"/>
      <c r="G668" s="37"/>
      <c r="H668" s="38"/>
      <c r="I668" s="37"/>
      <c r="J668" s="37"/>
      <c r="K668" s="37"/>
      <c r="L668" s="39"/>
      <c r="M668" s="37"/>
      <c r="N668" s="71">
        <f t="shared" si="32"/>
        <v>0</v>
      </c>
      <c r="O668" s="40"/>
      <c r="P668" s="40"/>
      <c r="Q668" s="34"/>
    </row>
    <row r="669" spans="1:17" ht="24.95" customHeight="1" x14ac:dyDescent="0.2">
      <c r="A669" s="50" t="str">
        <f t="shared" si="30"/>
        <v>||||||0</v>
      </c>
      <c r="B669" s="50" t="str">
        <f t="shared" si="31"/>
        <v>||||</v>
      </c>
      <c r="C669" s="37"/>
      <c r="D669" s="37"/>
      <c r="E669" s="37"/>
      <c r="F669" s="37"/>
      <c r="G669" s="37"/>
      <c r="H669" s="38"/>
      <c r="I669" s="37"/>
      <c r="J669" s="37"/>
      <c r="K669" s="37"/>
      <c r="L669" s="39"/>
      <c r="M669" s="37"/>
      <c r="N669" s="71">
        <f t="shared" si="32"/>
        <v>0</v>
      </c>
      <c r="O669" s="40"/>
      <c r="P669" s="40"/>
      <c r="Q669" s="34"/>
    </row>
    <row r="670" spans="1:17" ht="24.95" customHeight="1" x14ac:dyDescent="0.2">
      <c r="A670" s="50" t="str">
        <f t="shared" si="30"/>
        <v>||||||0</v>
      </c>
      <c r="B670" s="50" t="str">
        <f t="shared" si="31"/>
        <v>||||</v>
      </c>
      <c r="C670" s="37"/>
      <c r="D670" s="37"/>
      <c r="E670" s="37"/>
      <c r="F670" s="37"/>
      <c r="G670" s="37"/>
      <c r="H670" s="38"/>
      <c r="I670" s="37"/>
      <c r="J670" s="37"/>
      <c r="K670" s="37"/>
      <c r="L670" s="39"/>
      <c r="M670" s="37"/>
      <c r="N670" s="71">
        <f t="shared" si="32"/>
        <v>0</v>
      </c>
      <c r="O670" s="40"/>
      <c r="P670" s="40"/>
      <c r="Q670" s="34"/>
    </row>
    <row r="671" spans="1:17" ht="24.95" customHeight="1" x14ac:dyDescent="0.2">
      <c r="A671" s="50" t="str">
        <f t="shared" si="30"/>
        <v>||||||0</v>
      </c>
      <c r="B671" s="50" t="str">
        <f t="shared" si="31"/>
        <v>||||</v>
      </c>
      <c r="C671" s="37"/>
      <c r="D671" s="37"/>
      <c r="E671" s="37"/>
      <c r="F671" s="37"/>
      <c r="G671" s="37"/>
      <c r="H671" s="38"/>
      <c r="I671" s="37"/>
      <c r="J671" s="37"/>
      <c r="K671" s="37"/>
      <c r="L671" s="39"/>
      <c r="M671" s="37"/>
      <c r="N671" s="71">
        <f t="shared" si="32"/>
        <v>0</v>
      </c>
      <c r="O671" s="40"/>
      <c r="P671" s="40"/>
      <c r="Q671" s="34"/>
    </row>
    <row r="672" spans="1:17" ht="24.95" customHeight="1" x14ac:dyDescent="0.2">
      <c r="A672" s="50" t="str">
        <f t="shared" si="30"/>
        <v>||||||0</v>
      </c>
      <c r="B672" s="50" t="str">
        <f t="shared" si="31"/>
        <v>||||</v>
      </c>
      <c r="C672" s="37"/>
      <c r="D672" s="37"/>
      <c r="E672" s="37"/>
      <c r="F672" s="37"/>
      <c r="G672" s="37"/>
      <c r="H672" s="38"/>
      <c r="I672" s="37"/>
      <c r="J672" s="37"/>
      <c r="K672" s="37"/>
      <c r="L672" s="39"/>
      <c r="M672" s="37"/>
      <c r="N672" s="71">
        <f t="shared" si="32"/>
        <v>0</v>
      </c>
      <c r="O672" s="40"/>
      <c r="P672" s="40"/>
      <c r="Q672" s="34"/>
    </row>
    <row r="673" spans="1:17" ht="24.95" customHeight="1" x14ac:dyDescent="0.2">
      <c r="A673" s="50" t="str">
        <f t="shared" si="30"/>
        <v>||||||0</v>
      </c>
      <c r="B673" s="50" t="str">
        <f t="shared" si="31"/>
        <v>||||</v>
      </c>
      <c r="C673" s="37"/>
      <c r="D673" s="37"/>
      <c r="E673" s="37"/>
      <c r="F673" s="37"/>
      <c r="G673" s="37"/>
      <c r="H673" s="38"/>
      <c r="I673" s="37"/>
      <c r="J673" s="37"/>
      <c r="K673" s="37"/>
      <c r="L673" s="39"/>
      <c r="M673" s="37"/>
      <c r="N673" s="71">
        <f t="shared" si="32"/>
        <v>0</v>
      </c>
      <c r="O673" s="40"/>
      <c r="P673" s="40"/>
      <c r="Q673" s="34"/>
    </row>
    <row r="674" spans="1:17" ht="24.95" customHeight="1" x14ac:dyDescent="0.2">
      <c r="A674" s="50" t="str">
        <f t="shared" si="30"/>
        <v>||||||0</v>
      </c>
      <c r="B674" s="50" t="str">
        <f t="shared" si="31"/>
        <v>||||</v>
      </c>
      <c r="C674" s="37"/>
      <c r="D674" s="37"/>
      <c r="E674" s="37"/>
      <c r="F674" s="37"/>
      <c r="G674" s="37"/>
      <c r="H674" s="38"/>
      <c r="I674" s="37"/>
      <c r="J674" s="37"/>
      <c r="K674" s="37"/>
      <c r="L674" s="39"/>
      <c r="M674" s="37"/>
      <c r="N674" s="71">
        <f t="shared" si="32"/>
        <v>0</v>
      </c>
      <c r="O674" s="40"/>
      <c r="P674" s="40"/>
      <c r="Q674" s="34"/>
    </row>
    <row r="675" spans="1:17" ht="24.95" customHeight="1" x14ac:dyDescent="0.2">
      <c r="A675" s="50" t="str">
        <f t="shared" si="30"/>
        <v>||||||0</v>
      </c>
      <c r="B675" s="50" t="str">
        <f t="shared" si="31"/>
        <v>||||</v>
      </c>
      <c r="C675" s="37"/>
      <c r="D675" s="37"/>
      <c r="E675" s="37"/>
      <c r="F675" s="37"/>
      <c r="G675" s="37"/>
      <c r="H675" s="38"/>
      <c r="I675" s="37"/>
      <c r="J675" s="37"/>
      <c r="K675" s="37"/>
      <c r="L675" s="39"/>
      <c r="M675" s="37"/>
      <c r="N675" s="71">
        <f t="shared" si="32"/>
        <v>0</v>
      </c>
      <c r="O675" s="40"/>
      <c r="P675" s="40"/>
      <c r="Q675" s="34"/>
    </row>
    <row r="676" spans="1:17" ht="24.95" customHeight="1" x14ac:dyDescent="0.2">
      <c r="A676" s="50" t="str">
        <f t="shared" si="30"/>
        <v>||||||0</v>
      </c>
      <c r="B676" s="50" t="str">
        <f t="shared" si="31"/>
        <v>||||</v>
      </c>
      <c r="C676" s="37"/>
      <c r="D676" s="37"/>
      <c r="E676" s="37"/>
      <c r="F676" s="37"/>
      <c r="G676" s="37"/>
      <c r="H676" s="38"/>
      <c r="I676" s="37"/>
      <c r="J676" s="37"/>
      <c r="K676" s="37"/>
      <c r="L676" s="39"/>
      <c r="M676" s="37"/>
      <c r="N676" s="71">
        <f t="shared" si="32"/>
        <v>0</v>
      </c>
      <c r="O676" s="40"/>
      <c r="P676" s="40"/>
      <c r="Q676" s="34"/>
    </row>
    <row r="677" spans="1:17" ht="24.95" customHeight="1" x14ac:dyDescent="0.2">
      <c r="A677" s="50" t="str">
        <f t="shared" si="30"/>
        <v>||||||0</v>
      </c>
      <c r="B677" s="50" t="str">
        <f t="shared" si="31"/>
        <v>||||</v>
      </c>
      <c r="C677" s="37"/>
      <c r="D677" s="37"/>
      <c r="E677" s="37"/>
      <c r="F677" s="37"/>
      <c r="G677" s="37"/>
      <c r="H677" s="38"/>
      <c r="I677" s="37"/>
      <c r="J677" s="37"/>
      <c r="K677" s="37"/>
      <c r="L677" s="39"/>
      <c r="M677" s="37"/>
      <c r="N677" s="71">
        <f t="shared" si="32"/>
        <v>0</v>
      </c>
      <c r="O677" s="40"/>
      <c r="P677" s="40"/>
      <c r="Q677" s="34"/>
    </row>
    <row r="678" spans="1:17" ht="24.95" customHeight="1" x14ac:dyDescent="0.2">
      <c r="A678" s="50" t="str">
        <f t="shared" si="30"/>
        <v>||||||0</v>
      </c>
      <c r="B678" s="50" t="str">
        <f t="shared" si="31"/>
        <v>||||</v>
      </c>
      <c r="C678" s="37"/>
      <c r="D678" s="37"/>
      <c r="E678" s="37"/>
      <c r="F678" s="37"/>
      <c r="G678" s="37"/>
      <c r="H678" s="38"/>
      <c r="I678" s="37"/>
      <c r="J678" s="37"/>
      <c r="K678" s="37"/>
      <c r="L678" s="39"/>
      <c r="M678" s="37"/>
      <c r="N678" s="71">
        <f t="shared" si="32"/>
        <v>0</v>
      </c>
      <c r="O678" s="40"/>
      <c r="P678" s="40"/>
      <c r="Q678" s="34"/>
    </row>
    <row r="679" spans="1:17" ht="24.95" customHeight="1" x14ac:dyDescent="0.2">
      <c r="A679" s="50" t="str">
        <f t="shared" si="30"/>
        <v>||||||0</v>
      </c>
      <c r="B679" s="50" t="str">
        <f t="shared" si="31"/>
        <v>||||</v>
      </c>
      <c r="C679" s="37"/>
      <c r="D679" s="37"/>
      <c r="E679" s="37"/>
      <c r="F679" s="37"/>
      <c r="G679" s="37"/>
      <c r="H679" s="38"/>
      <c r="I679" s="37"/>
      <c r="J679" s="37"/>
      <c r="K679" s="37"/>
      <c r="L679" s="39"/>
      <c r="M679" s="37"/>
      <c r="N679" s="71">
        <f t="shared" si="32"/>
        <v>0</v>
      </c>
      <c r="O679" s="40"/>
      <c r="P679" s="40"/>
      <c r="Q679" s="34"/>
    </row>
    <row r="680" spans="1:17" ht="24.95" customHeight="1" x14ac:dyDescent="0.2">
      <c r="A680" s="50" t="str">
        <f t="shared" si="30"/>
        <v>||||||0</v>
      </c>
      <c r="B680" s="50" t="str">
        <f t="shared" si="31"/>
        <v>||||</v>
      </c>
      <c r="C680" s="37"/>
      <c r="D680" s="37"/>
      <c r="E680" s="37"/>
      <c r="F680" s="37"/>
      <c r="G680" s="37"/>
      <c r="H680" s="38"/>
      <c r="I680" s="37"/>
      <c r="J680" s="37"/>
      <c r="K680" s="37"/>
      <c r="L680" s="39"/>
      <c r="M680" s="37"/>
      <c r="N680" s="71">
        <f t="shared" si="32"/>
        <v>0</v>
      </c>
      <c r="O680" s="40"/>
      <c r="P680" s="40"/>
      <c r="Q680" s="34"/>
    </row>
    <row r="681" spans="1:17" ht="24.95" customHeight="1" x14ac:dyDescent="0.2">
      <c r="A681" s="50" t="str">
        <f t="shared" si="30"/>
        <v>||||||0</v>
      </c>
      <c r="B681" s="50" t="str">
        <f t="shared" si="31"/>
        <v>||||</v>
      </c>
      <c r="C681" s="37"/>
      <c r="D681" s="37"/>
      <c r="E681" s="37"/>
      <c r="F681" s="37"/>
      <c r="G681" s="37"/>
      <c r="H681" s="38"/>
      <c r="I681" s="37"/>
      <c r="J681" s="37"/>
      <c r="K681" s="37"/>
      <c r="L681" s="39"/>
      <c r="M681" s="37"/>
      <c r="N681" s="71">
        <f t="shared" si="32"/>
        <v>0</v>
      </c>
      <c r="O681" s="40"/>
      <c r="P681" s="40"/>
      <c r="Q681" s="34"/>
    </row>
    <row r="682" spans="1:17" ht="24.95" customHeight="1" x14ac:dyDescent="0.2">
      <c r="A682" s="50" t="str">
        <f t="shared" si="30"/>
        <v>||||||0</v>
      </c>
      <c r="B682" s="50" t="str">
        <f t="shared" si="31"/>
        <v>||||</v>
      </c>
      <c r="C682" s="37"/>
      <c r="D682" s="37"/>
      <c r="E682" s="37"/>
      <c r="F682" s="37"/>
      <c r="G682" s="37"/>
      <c r="H682" s="38"/>
      <c r="I682" s="37"/>
      <c r="J682" s="37"/>
      <c r="K682" s="37"/>
      <c r="L682" s="39"/>
      <c r="M682" s="37"/>
      <c r="N682" s="71">
        <f t="shared" si="32"/>
        <v>0</v>
      </c>
      <c r="O682" s="40"/>
      <c r="P682" s="40"/>
      <c r="Q682" s="34"/>
    </row>
    <row r="683" spans="1:17" ht="24.95" customHeight="1" x14ac:dyDescent="0.2">
      <c r="A683" s="50" t="str">
        <f t="shared" si="30"/>
        <v>||||||0</v>
      </c>
      <c r="B683" s="50" t="str">
        <f t="shared" si="31"/>
        <v>||||</v>
      </c>
      <c r="C683" s="37"/>
      <c r="D683" s="37"/>
      <c r="E683" s="37"/>
      <c r="F683" s="37"/>
      <c r="G683" s="37"/>
      <c r="H683" s="38"/>
      <c r="I683" s="37"/>
      <c r="J683" s="37"/>
      <c r="K683" s="37"/>
      <c r="L683" s="39"/>
      <c r="M683" s="37"/>
      <c r="N683" s="71">
        <f t="shared" si="32"/>
        <v>0</v>
      </c>
      <c r="O683" s="40"/>
      <c r="P683" s="40"/>
      <c r="Q683" s="34"/>
    </row>
    <row r="684" spans="1:17" ht="24.95" customHeight="1" x14ac:dyDescent="0.2">
      <c r="A684" s="50" t="str">
        <f t="shared" si="30"/>
        <v>||||||0</v>
      </c>
      <c r="B684" s="50" t="str">
        <f t="shared" si="31"/>
        <v>||||</v>
      </c>
      <c r="C684" s="37"/>
      <c r="D684" s="37"/>
      <c r="E684" s="37"/>
      <c r="F684" s="37"/>
      <c r="G684" s="37"/>
      <c r="H684" s="38"/>
      <c r="I684" s="37"/>
      <c r="J684" s="37"/>
      <c r="K684" s="37"/>
      <c r="L684" s="39"/>
      <c r="M684" s="37"/>
      <c r="N684" s="71">
        <f t="shared" si="32"/>
        <v>0</v>
      </c>
      <c r="O684" s="40"/>
      <c r="P684" s="40"/>
      <c r="Q684" s="34"/>
    </row>
    <row r="685" spans="1:17" ht="24.95" customHeight="1" x14ac:dyDescent="0.2">
      <c r="A685" s="50" t="str">
        <f t="shared" si="30"/>
        <v>||||||0</v>
      </c>
      <c r="B685" s="50" t="str">
        <f t="shared" si="31"/>
        <v>||||</v>
      </c>
      <c r="C685" s="37"/>
      <c r="D685" s="37"/>
      <c r="E685" s="37"/>
      <c r="F685" s="37"/>
      <c r="G685" s="37"/>
      <c r="H685" s="38"/>
      <c r="I685" s="37"/>
      <c r="J685" s="37"/>
      <c r="K685" s="37"/>
      <c r="L685" s="39"/>
      <c r="M685" s="37"/>
      <c r="N685" s="71">
        <f t="shared" si="32"/>
        <v>0</v>
      </c>
      <c r="O685" s="40"/>
      <c r="P685" s="40"/>
      <c r="Q685" s="34"/>
    </row>
    <row r="686" spans="1:17" ht="24.95" customHeight="1" x14ac:dyDescent="0.2">
      <c r="A686" s="50" t="str">
        <f t="shared" si="30"/>
        <v>||||||0</v>
      </c>
      <c r="B686" s="50" t="str">
        <f t="shared" si="31"/>
        <v>||||</v>
      </c>
      <c r="C686" s="37"/>
      <c r="D686" s="37"/>
      <c r="E686" s="37"/>
      <c r="F686" s="37"/>
      <c r="G686" s="37"/>
      <c r="H686" s="38"/>
      <c r="I686" s="37"/>
      <c r="J686" s="37"/>
      <c r="K686" s="37"/>
      <c r="L686" s="39"/>
      <c r="M686" s="37"/>
      <c r="N686" s="71">
        <f t="shared" si="32"/>
        <v>0</v>
      </c>
      <c r="O686" s="40"/>
      <c r="P686" s="40"/>
      <c r="Q686" s="34"/>
    </row>
    <row r="687" spans="1:17" ht="24.95" customHeight="1" x14ac:dyDescent="0.2">
      <c r="A687" s="50" t="str">
        <f t="shared" si="30"/>
        <v>||||||0</v>
      </c>
      <c r="B687" s="50" t="str">
        <f t="shared" si="31"/>
        <v>||||</v>
      </c>
      <c r="C687" s="37"/>
      <c r="D687" s="37"/>
      <c r="E687" s="37"/>
      <c r="F687" s="37"/>
      <c r="G687" s="37"/>
      <c r="H687" s="38"/>
      <c r="I687" s="37"/>
      <c r="J687" s="37"/>
      <c r="K687" s="37"/>
      <c r="L687" s="39"/>
      <c r="M687" s="37"/>
      <c r="N687" s="71">
        <f t="shared" si="32"/>
        <v>0</v>
      </c>
      <c r="O687" s="40"/>
      <c r="P687" s="40"/>
      <c r="Q687" s="34"/>
    </row>
    <row r="688" spans="1:17" ht="24.95" customHeight="1" x14ac:dyDescent="0.2">
      <c r="A688" s="50" t="str">
        <f t="shared" si="30"/>
        <v>||||||0</v>
      </c>
      <c r="B688" s="50" t="str">
        <f t="shared" si="31"/>
        <v>||||</v>
      </c>
      <c r="C688" s="37"/>
      <c r="D688" s="37"/>
      <c r="E688" s="37"/>
      <c r="F688" s="37"/>
      <c r="G688" s="37"/>
      <c r="H688" s="38"/>
      <c r="I688" s="37"/>
      <c r="J688" s="37"/>
      <c r="K688" s="37"/>
      <c r="L688" s="39"/>
      <c r="M688" s="37"/>
      <c r="N688" s="71">
        <f t="shared" si="32"/>
        <v>0</v>
      </c>
      <c r="O688" s="40"/>
      <c r="P688" s="40"/>
      <c r="Q688" s="34"/>
    </row>
    <row r="689" spans="1:17" ht="24.95" customHeight="1" x14ac:dyDescent="0.2">
      <c r="A689" s="50" t="str">
        <f t="shared" si="30"/>
        <v>||||||0</v>
      </c>
      <c r="B689" s="50" t="str">
        <f t="shared" si="31"/>
        <v>||||</v>
      </c>
      <c r="C689" s="37"/>
      <c r="D689" s="37"/>
      <c r="E689" s="37"/>
      <c r="F689" s="37"/>
      <c r="G689" s="37"/>
      <c r="H689" s="38"/>
      <c r="I689" s="37"/>
      <c r="J689" s="37"/>
      <c r="K689" s="37"/>
      <c r="L689" s="39"/>
      <c r="M689" s="37"/>
      <c r="N689" s="71">
        <f t="shared" si="32"/>
        <v>0</v>
      </c>
      <c r="O689" s="40"/>
      <c r="P689" s="40"/>
      <c r="Q689" s="34"/>
    </row>
    <row r="690" spans="1:17" ht="24.95" customHeight="1" x14ac:dyDescent="0.2">
      <c r="A690" s="50" t="str">
        <f t="shared" si="30"/>
        <v>||||||0</v>
      </c>
      <c r="B690" s="50" t="str">
        <f t="shared" si="31"/>
        <v>||||</v>
      </c>
      <c r="C690" s="37"/>
      <c r="D690" s="37"/>
      <c r="E690" s="37"/>
      <c r="F690" s="37"/>
      <c r="G690" s="37"/>
      <c r="H690" s="38"/>
      <c r="I690" s="37"/>
      <c r="J690" s="37"/>
      <c r="K690" s="37"/>
      <c r="L690" s="39"/>
      <c r="M690" s="37"/>
      <c r="N690" s="71">
        <f t="shared" si="32"/>
        <v>0</v>
      </c>
      <c r="O690" s="40"/>
      <c r="P690" s="40"/>
      <c r="Q690" s="34"/>
    </row>
    <row r="691" spans="1:17" ht="24.95" customHeight="1" x14ac:dyDescent="0.2">
      <c r="A691" s="50" t="str">
        <f t="shared" si="30"/>
        <v>||||||0</v>
      </c>
      <c r="B691" s="50" t="str">
        <f t="shared" si="31"/>
        <v>||||</v>
      </c>
      <c r="C691" s="37"/>
      <c r="D691" s="37"/>
      <c r="E691" s="37"/>
      <c r="F691" s="37"/>
      <c r="G691" s="37"/>
      <c r="H691" s="38"/>
      <c r="I691" s="37"/>
      <c r="J691" s="37"/>
      <c r="K691" s="37"/>
      <c r="L691" s="39"/>
      <c r="M691" s="37"/>
      <c r="N691" s="71">
        <f t="shared" si="32"/>
        <v>0</v>
      </c>
      <c r="O691" s="40"/>
      <c r="P691" s="40"/>
      <c r="Q691" s="34"/>
    </row>
    <row r="692" spans="1:17" ht="24.95" customHeight="1" x14ac:dyDescent="0.2">
      <c r="A692" s="50" t="str">
        <f t="shared" si="30"/>
        <v>||||||0</v>
      </c>
      <c r="B692" s="50" t="str">
        <f t="shared" si="31"/>
        <v>||||</v>
      </c>
      <c r="C692" s="37"/>
      <c r="D692" s="37"/>
      <c r="E692" s="37"/>
      <c r="F692" s="37"/>
      <c r="G692" s="37"/>
      <c r="H692" s="38"/>
      <c r="I692" s="37"/>
      <c r="J692" s="37"/>
      <c r="K692" s="37"/>
      <c r="L692" s="39"/>
      <c r="M692" s="37"/>
      <c r="N692" s="71">
        <f t="shared" si="32"/>
        <v>0</v>
      </c>
      <c r="O692" s="40"/>
      <c r="P692" s="40"/>
      <c r="Q692" s="34"/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elements/1.1/"/>
    <ds:schemaRef ds:uri="http://schemas.microsoft.com/office/infopath/2007/PartnerControls"/>
    <ds:schemaRef ds:uri="eb0982ca-2f34-4782-ae56-e7017963951c"/>
    <ds:schemaRef ds:uri="http://schemas.microsoft.com/office/2006/documentManagement/types"/>
    <ds:schemaRef ds:uri="6cdcdf08-9007-4546-b332-2dd8ed0a8e00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64A2EF4C-639D-468E-9301-23A3B103ED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2024-10-03T14:00:00Z</cp:lastPrinted>
  <dcterms:created xsi:type="dcterms:W3CDTF">2023-11-07T12:09:56Z</dcterms:created>
  <dcterms:modified xsi:type="dcterms:W3CDTF">2025-05-15T20:14:29Z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