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08-RECEITAS DPMG/1-Receitas - Duodécimo/4-Transp_Public/Pub_26/"/>
    </mc:Choice>
  </mc:AlternateContent>
  <xr:revisionPtr revIDLastSave="266" documentId="11_08B904EC37FA5CAE1821427A940A02D4702F7D04" xr6:coauthVersionLast="47" xr6:coauthVersionMax="47" xr10:uidLastSave="{EB43BF46-30CF-4159-82AB-1383406EC306}"/>
  <bookViews>
    <workbookView xWindow="28680" yWindow="-120" windowWidth="29040" windowHeight="15720" xr2:uid="{00000000-000D-0000-FFFF-FFFF00000000}"/>
  </bookViews>
  <sheets>
    <sheet name="Receitas_2026 - FEGAJ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" i="8" l="1"/>
  <c r="T20" i="8" s="1"/>
  <c r="I18" i="8"/>
  <c r="J18" i="8"/>
  <c r="K18" i="8"/>
  <c r="L18" i="8"/>
  <c r="M18" i="8"/>
  <c r="N18" i="8"/>
  <c r="O18" i="8"/>
  <c r="P18" i="8"/>
  <c r="Q18" i="8"/>
  <c r="R18" i="8"/>
  <c r="S18" i="8"/>
  <c r="H18" i="8"/>
  <c r="F20" i="8"/>
  <c r="M13" i="8"/>
  <c r="L13" i="8"/>
  <c r="K13" i="8"/>
  <c r="J13" i="8"/>
  <c r="I13" i="8"/>
  <c r="H13" i="8"/>
  <c r="M14" i="8"/>
  <c r="L14" i="8"/>
  <c r="K14" i="8"/>
  <c r="J14" i="8"/>
  <c r="I14" i="8"/>
  <c r="H14" i="8"/>
  <c r="E18" i="8"/>
  <c r="E20" i="8" s="1"/>
  <c r="T17" i="8"/>
  <c r="F17" i="8"/>
  <c r="T16" i="8"/>
  <c r="F16" i="8"/>
  <c r="T15" i="8"/>
  <c r="F15" i="8"/>
  <c r="F13" i="8"/>
  <c r="T13" i="8" l="1"/>
  <c r="F18" i="8"/>
  <c r="T14" i="8"/>
</calcChain>
</file>

<file path=xl/sharedStrings.xml><?xml version="1.0" encoding="utf-8"?>
<sst xmlns="http://schemas.openxmlformats.org/spreadsheetml/2006/main" count="54" uniqueCount="51">
  <si>
    <t>Unidade Orçamentária - Sigla</t>
  </si>
  <si>
    <t>Fonte Recurso - Código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</si>
  <si>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</si>
  <si>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</si>
  <si>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</si>
  <si>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</si>
  <si>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</si>
  <si>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</si>
  <si>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</si>
  <si>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</si>
  <si>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</si>
  <si>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</si>
  <si>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</si>
  <si>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</si>
  <si>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Totais</t>
  </si>
  <si>
    <t>DEFENSORIA PÚBLICA DO ESTADO DE MINAS GERAIS</t>
  </si>
  <si>
    <t>Itamar Lellis Magalhães – CRCMG 074.705</t>
  </si>
  <si>
    <t>Marcelo Montai de Souza – CRCMG 118.568</t>
  </si>
  <si>
    <t>Diretoria de Finanças, Pagamento e Contabilidade - DFPC</t>
  </si>
  <si>
    <t>RECEITA</t>
  </si>
  <si>
    <t>OBJETO</t>
  </si>
  <si>
    <t>Especificações</t>
  </si>
  <si>
    <t>60.1</t>
  </si>
  <si>
    <t>EXECUÇÃO ORÇAMENTÁRIA E FINANCEIRA - RECEITAS</t>
  </si>
  <si>
    <t>Classificação</t>
  </si>
  <si>
    <t>OUTRAS RECEITAS CORRENTES</t>
  </si>
  <si>
    <t>RECEITA CORRENTE</t>
  </si>
  <si>
    <t>Nota:</t>
  </si>
  <si>
    <t>RECEITA PATRIMONIAL</t>
  </si>
  <si>
    <t>6.2.1.2.1</t>
  </si>
  <si>
    <t>Prevista Mensal</t>
  </si>
  <si>
    <t>TOTAL RECEITA PREVISTA FONTE 59 / 60</t>
  </si>
  <si>
    <t>59.1</t>
  </si>
  <si>
    <t>Prevista Atualizada</t>
  </si>
  <si>
    <t>IMPOSTOS, TAXAS E CONTRIBUICOES DE MELHORIA</t>
  </si>
  <si>
    <t>FEGAJ - RECEITA PREVISTA - RECEITAS CORRENTES - QUADRO DE DETALHAMENTO DA DESPESA - FISCAL (QDD)</t>
  </si>
  <si>
    <t>TOTAL GERAL - LOA: Lei Estadual n° 25.698, de 14/01/2026 - FEGAJ</t>
  </si>
  <si>
    <t>TOTALGERAL RECEITA ARRECADADA E REALIZADA</t>
  </si>
  <si>
    <t>4741 - FEGAJ</t>
  </si>
  <si>
    <t>ANO BASE: 2026</t>
  </si>
  <si>
    <r>
      <rPr>
        <b/>
        <u/>
        <sz val="12"/>
        <rFont val="Arial"/>
        <family val="2"/>
      </rPr>
      <t>LOA:</t>
    </r>
    <r>
      <rPr>
        <u/>
        <sz val="12"/>
        <rFont val="Arial"/>
        <family val="2"/>
      </rPr>
      <t xml:space="preserve"> Lei Estadual n° 25.698, de 14/01/2026</t>
    </r>
  </si>
  <si>
    <r>
      <rPr>
        <b/>
        <u/>
        <sz val="12"/>
        <rFont val="Arial"/>
        <family val="2"/>
      </rPr>
      <t xml:space="preserve">Fundamento legal: </t>
    </r>
    <r>
      <rPr>
        <u/>
        <sz val="12"/>
        <rFont val="Arial"/>
        <family val="2"/>
      </rPr>
      <t>Lei Complementar nº 101/2000, art. 48-A, II; Lei nº 4.320/64 arts. 2°, 3°, 35, I, e 57; Lei nº 12.527/2011 art. 8°, §1°, II</t>
    </r>
  </si>
  <si>
    <r>
      <rPr>
        <b/>
        <u/>
        <sz val="12"/>
        <rFont val="Arial"/>
        <family val="2"/>
      </rPr>
      <t>FEGAJ:</t>
    </r>
    <r>
      <rPr>
        <u/>
        <sz val="12"/>
        <rFont val="Arial"/>
        <family val="2"/>
      </rPr>
      <t xml:space="preserve"> Lei nº 25.126, de 30/12/2024</t>
    </r>
  </si>
  <si>
    <t xml:space="preserve">Responsabilidade Técnica:   </t>
  </si>
  <si>
    <r>
      <rPr>
        <b/>
        <sz val="12"/>
        <color rgb="FF000000"/>
        <rFont val="Arial"/>
        <family val="2"/>
      </rPr>
      <t xml:space="preserve">Fonte: </t>
    </r>
    <r>
      <rPr>
        <sz val="12"/>
        <color rgb="FF000000"/>
        <rFont val="Arial"/>
        <family val="2"/>
      </rPr>
      <t>Relatórios do Armazém de Informações do Sistema Integrado de Administração Financeira – SIAFI/MG, Unidade Responsável SPGF/DFPC, emissão em 11/08/2026.</t>
    </r>
  </si>
  <si>
    <t>Atualizado em: 11/08/2026</t>
  </si>
  <si>
    <r>
      <t>(1) As</t>
    </r>
    <r>
      <rPr>
        <b/>
        <sz val="12"/>
        <color rgb="FF000000"/>
        <rFont val="Arial"/>
        <family val="2"/>
      </rPr>
      <t xml:space="preserve"> Receitas Patrimoniais, Outras Receitas Correntes e Impostos, Taxas e Contribuição de Melhoria </t>
    </r>
    <r>
      <rPr>
        <sz val="12"/>
        <color rgb="FF000000"/>
        <rFont val="Arial"/>
        <family val="2"/>
      </rPr>
      <t xml:space="preserve">decorrem, principalmente, dos valores arrecadados de emolumentos, honorários e rendimentos de aplicações financeiras do Fundo Especial de Garantia de Acesso a Justiça (FEGAJ) da DPMG. Para mais informações detalhadas, consulte o </t>
    </r>
    <r>
      <rPr>
        <b/>
        <sz val="12"/>
        <color rgb="FF000000"/>
        <rFont val="Arial"/>
        <family val="2"/>
      </rPr>
      <t>link</t>
    </r>
    <r>
      <rPr>
        <sz val="12"/>
        <color rgb="FF000000"/>
        <rFont val="Arial"/>
        <family val="2"/>
      </rPr>
      <t xml:space="preserve"> das Receitas Estaduais do Estado de Minas Gerais</t>
    </r>
  </si>
  <si>
    <t>VALORES ARRECADADOS MENSAIS - PODEM SER ACOMPANHADOS POR MEIO DO LINK DAS RECEITAS ESTADUAIS DO ESTADO MG - Período: 09/01/2026 a 31/07/2026 (Considerando o período de inicio das arrecadaçõs no SIAFI-MG)</t>
  </si>
  <si>
    <t>FEGAJ - RECEITA PREVISTA - PATRIMONIAL, OUTRAS RECEITAS CORRENTES E ALIENAÇÃO DE BENS (1)</t>
  </si>
  <si>
    <t>Conta Contábil (2)</t>
  </si>
  <si>
    <r>
      <t xml:space="preserve">(2) Os saldos das </t>
    </r>
    <r>
      <rPr>
        <b/>
        <sz val="12"/>
        <color rgb="FF000000"/>
        <rFont val="Arial"/>
        <family val="2"/>
      </rPr>
      <t>Receitas de Impostos, Taxas e Contribuição de Melhoria</t>
    </r>
    <r>
      <rPr>
        <sz val="12"/>
        <color rgb="FF000000"/>
        <rFont val="Arial"/>
        <family val="2"/>
      </rPr>
      <t>, registrados na conta contábil 6.2.1.2.1, correspondem aos repasses financeiros efetivamente recebidos na conta bancária do FEGAJ. Já os valores divulgados no Portal da Transparência refletem a arrecadação registrada no período da conta contábil 1.1.1.1.2.03, não necessariamente o repasse financeiro realizado no mesmo mês. Eventuais diferenças decorrem do descompasso entre arrecadação e repasse, sendo ajustadas posteriormente.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</si>
</sst>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5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2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theme="4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4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9" fillId="7" borderId="19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 wrapText="1"/>
    </xf>
    <xf numFmtId="1" fontId="9" fillId="8" borderId="3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7" fillId="2" borderId="3" xfId="0" applyNumberFormat="1" applyFont="1" applyFill="1" applyBorder="1" applyAlignment="1">
      <alignment horizontal="center" vertical="center"/>
    </xf>
    <xf numFmtId="44" fontId="7" fillId="5" borderId="4" xfId="0" applyNumberFormat="1" applyFont="1" applyFill="1" applyBorder="1" applyAlignment="1">
      <alignment horizontal="center" vertical="center"/>
    </xf>
    <xf numFmtId="44" fontId="7" fillId="5" borderId="5" xfId="0" applyNumberFormat="1" applyFont="1" applyFill="1" applyBorder="1" applyAlignment="1">
      <alignment horizontal="center" vertical="center"/>
    </xf>
    <xf numFmtId="44" fontId="7" fillId="5" borderId="17" xfId="0" applyNumberFormat="1" applyFont="1" applyFill="1" applyBorder="1" applyAlignment="1">
      <alignment horizontal="center" vertical="center"/>
    </xf>
    <xf numFmtId="44" fontId="7" fillId="3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2" borderId="0" xfId="0" applyNumberFormat="1" applyFont="1" applyFill="1"/>
    <xf numFmtId="0" fontId="4" fillId="2" borderId="0" xfId="0" applyFont="1" applyFill="1" applyAlignment="1">
      <alignment vertical="center"/>
    </xf>
    <xf numFmtId="44" fontId="7" fillId="3" borderId="13" xfId="2" applyFont="1" applyFill="1" applyBorder="1" applyAlignment="1">
      <alignment horizontal="center" vertical="center"/>
    </xf>
    <xf numFmtId="44" fontId="7" fillId="3" borderId="12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4" fontId="4" fillId="2" borderId="0" xfId="2" applyFont="1" applyFill="1"/>
    <xf numFmtId="44" fontId="4" fillId="2" borderId="0" xfId="2" applyFont="1" applyFill="1" applyAlignment="1">
      <alignment horizontal="left"/>
    </xf>
    <xf numFmtId="44" fontId="4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44" fontId="4" fillId="2" borderId="0" xfId="0" applyNumberFormat="1" applyFont="1" applyFill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3" fillId="2" borderId="0" xfId="0" applyFont="1" applyFill="1"/>
    <xf numFmtId="0" fontId="13" fillId="2" borderId="0" xfId="0" applyFont="1" applyFill="1" applyAlignment="1">
      <alignment horizontal="left" vertical="center"/>
    </xf>
    <xf numFmtId="44" fontId="4" fillId="2" borderId="0" xfId="2" applyFont="1" applyFill="1" applyAlignment="1">
      <alignment horizontal="center" vertical="center"/>
    </xf>
    <xf numFmtId="44" fontId="7" fillId="2" borderId="0" xfId="2" applyFont="1" applyFill="1" applyAlignment="1">
      <alignment horizontal="center" vertical="center"/>
    </xf>
    <xf numFmtId="0" fontId="11" fillId="2" borderId="0" xfId="1" applyFont="1" applyFill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4" fontId="4" fillId="2" borderId="20" xfId="0" applyNumberFormat="1" applyFont="1" applyFill="1" applyBorder="1" applyAlignment="1">
      <alignment horizontal="center" vertical="center"/>
    </xf>
    <xf numFmtId="44" fontId="4" fillId="2" borderId="22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44" fontId="7" fillId="5" borderId="11" xfId="2" applyFont="1" applyFill="1" applyBorder="1" applyAlignment="1">
      <alignment horizontal="center" vertical="center"/>
    </xf>
    <xf numFmtId="44" fontId="7" fillId="5" borderId="12" xfId="2" applyFont="1" applyFill="1" applyBorder="1" applyAlignment="1">
      <alignment horizontal="center" vertical="center"/>
    </xf>
    <xf numFmtId="44" fontId="7" fillId="5" borderId="14" xfId="2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4" fontId="4" fillId="2" borderId="23" xfId="0" applyNumberFormat="1" applyFont="1" applyFill="1" applyBorder="1" applyAlignment="1">
      <alignment horizontal="center" vertical="center"/>
    </xf>
    <xf numFmtId="44" fontId="4" fillId="2" borderId="25" xfId="0" applyNumberFormat="1" applyFont="1" applyFill="1" applyBorder="1" applyAlignment="1">
      <alignment horizontal="center" vertical="center"/>
    </xf>
    <xf numFmtId="44" fontId="4" fillId="2" borderId="24" xfId="0" applyNumberFormat="1" applyFont="1" applyFill="1" applyBorder="1" applyAlignment="1">
      <alignment horizontal="center" vertical="center"/>
    </xf>
    <xf numFmtId="44" fontId="4" fillId="2" borderId="28" xfId="0" applyNumberFormat="1" applyFont="1" applyFill="1" applyBorder="1" applyAlignment="1">
      <alignment horizontal="center" vertical="center"/>
    </xf>
    <xf numFmtId="44" fontId="4" fillId="2" borderId="29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</cellXfs>
  <cellStyles count="4">
    <cellStyle name="Hiperlink" xfId="1" builtinId="8"/>
    <cellStyle name="Moeda" xfId="2" builtinId="4"/>
    <cellStyle name="Moeda 3" xfId="3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00592C"/>
      <color rgb="FF0048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940594</xdr:colOff>
      <xdr:row>0</xdr:row>
      <xdr:rowOff>0</xdr:rowOff>
    </xdr:from>
    <xdr:to>
      <xdr:col>1</xdr:col>
      <xdr:colOff>678657</xdr:colOff>
      <xdr:row>3</xdr:row>
      <xdr:rowOff>250031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7C9CBB-CAC1-4C8F-9E00-E8FD28680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4" y="0"/>
          <a:ext cx="2176463" cy="217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lmg.gov.br/legislacao-mineira/LEI/23751/202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lmg.gov.br/legislacao-mineira/texto/LEI/25698/2026/" TargetMode="External"/><Relationship Id="rId1" Type="http://schemas.openxmlformats.org/officeDocument/2006/relationships/hyperlink" Target="https://www.almg.gov.br/legislacao-mineira/LEI/23751/2020/" TargetMode="External"/><Relationship Id="rId6" Type="http://schemas.openxmlformats.org/officeDocument/2006/relationships/hyperlink" Target="https://www.almg.gov.br/legislacao-mineira/LEI/25124/2024/" TargetMode="External"/><Relationship Id="rId5" Type="http://schemas.openxmlformats.org/officeDocument/2006/relationships/hyperlink" Target="https://www.almg.gov.br/legislacao-mineira/LEI/23751/2020/" TargetMode="External"/><Relationship Id="rId4" Type="http://schemas.openxmlformats.org/officeDocument/2006/relationships/hyperlink" Target="https://www.planalto.gov.br/ccivil_03/leis/lcp/lcp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D14A-0FDE-450A-AF31-84121CBE7C1F}">
  <sheetPr>
    <pageSetUpPr fitToPage="1"/>
  </sheetPr>
  <dimension ref="A1:V54"/>
  <sheetViews>
    <sheetView tabSelected="1" topLeftCell="F1" zoomScale="80" zoomScaleNormal="80" zoomScalePageLayoutView="70" workbookViewId="0">
      <selection activeCell="U14" sqref="U14"/>
    </sheetView>
  </sheetViews>
  <sheetFormatPr defaultRowHeight="15" x14ac:dyDescent="0.2"/>
  <cols>
    <col min="1" max="1" width="36.5703125" style="1" customWidth="1"/>
    <col min="2" max="2" width="36.7109375" style="1" customWidth="1"/>
    <col min="3" max="3" width="68.140625" style="1" bestFit="1" customWidth="1"/>
    <col min="4" max="4" width="28.42578125" style="1" bestFit="1" customWidth="1"/>
    <col min="5" max="5" width="24.5703125" style="1" bestFit="1" customWidth="1"/>
    <col min="6" max="6" width="22.5703125" style="1" bestFit="1" customWidth="1"/>
    <col min="7" max="7" width="21.7109375" style="1" bestFit="1" customWidth="1"/>
    <col min="8" max="9" width="21.28515625" style="1" bestFit="1" customWidth="1"/>
    <col min="10" max="10" width="21.140625" style="1" customWidth="1"/>
    <col min="11" max="11" width="22.5703125" style="1" bestFit="1" customWidth="1"/>
    <col min="12" max="12" width="21.28515625" style="1" bestFit="1" customWidth="1"/>
    <col min="13" max="13" width="22.42578125" style="1" bestFit="1" customWidth="1"/>
    <col min="14" max="14" width="21.28515625" style="1" bestFit="1" customWidth="1"/>
    <col min="15" max="15" width="17.140625" style="1" bestFit="1" customWidth="1"/>
    <col min="16" max="16" width="17" style="1" bestFit="1" customWidth="1"/>
    <col min="17" max="17" width="16.85546875" style="1" customWidth="1"/>
    <col min="18" max="18" width="18.140625" style="1" bestFit="1" customWidth="1"/>
    <col min="19" max="19" width="18.7109375" style="1" bestFit="1" customWidth="1"/>
    <col min="20" max="20" width="23" style="1" customWidth="1"/>
    <col min="21" max="21" width="15.5703125" style="1" bestFit="1" customWidth="1"/>
    <col min="22" max="22" width="19.5703125" style="1" bestFit="1" customWidth="1"/>
    <col min="23" max="16384" width="9.140625" style="1"/>
  </cols>
  <sheetData>
    <row r="1" spans="1:22" ht="80.25" customHeight="1" x14ac:dyDescent="0.2"/>
    <row r="2" spans="1:22" ht="42" customHeight="1" x14ac:dyDescent="0.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2" ht="29.25" customHeight="1" x14ac:dyDescent="0.2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2" ht="27.75" customHeight="1" x14ac:dyDescent="0.2">
      <c r="A4" s="66" t="s">
        <v>39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2" ht="12.75" customHeight="1" x14ac:dyDescent="0.2">
      <c r="A5" s="1" t="s">
        <v>43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2" ht="12.75" customHeight="1" x14ac:dyDescent="0.2">
      <c r="B6" s="1" t="s">
        <v>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2" ht="12.75" customHeight="1" x14ac:dyDescent="0.2">
      <c r="B7" s="1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2" ht="12.75" customHeight="1" x14ac:dyDescent="0.2">
      <c r="B8" s="1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2" ht="16.5" thickBot="1" x14ac:dyDescent="0.25">
      <c r="S9" s="67" t="s">
        <v>45</v>
      </c>
      <c r="T9" s="67"/>
    </row>
    <row r="10" spans="1:22" ht="20.100000000000001" customHeight="1" x14ac:dyDescent="0.2">
      <c r="A10" s="68" t="s">
        <v>35</v>
      </c>
      <c r="B10" s="69"/>
      <c r="C10" s="69"/>
      <c r="D10" s="69"/>
      <c r="E10" s="70"/>
      <c r="F10" s="3"/>
      <c r="G10" s="71" t="s">
        <v>48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72"/>
    </row>
    <row r="11" spans="1:22" ht="20.100000000000001" customHeight="1" x14ac:dyDescent="0.2">
      <c r="A11" s="53" t="s">
        <v>20</v>
      </c>
      <c r="B11" s="54"/>
      <c r="C11" s="54"/>
      <c r="D11" s="54"/>
      <c r="E11" s="55" t="s">
        <v>19</v>
      </c>
      <c r="F11" s="56"/>
      <c r="G11" s="57" t="s">
        <v>47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8"/>
    </row>
    <row r="12" spans="1:22" ht="20.100000000000001" customHeight="1" x14ac:dyDescent="0.2">
      <c r="A12" s="4" t="s">
        <v>0</v>
      </c>
      <c r="B12" s="5" t="s">
        <v>21</v>
      </c>
      <c r="C12" s="5" t="s">
        <v>24</v>
      </c>
      <c r="D12" s="5" t="s">
        <v>1</v>
      </c>
      <c r="E12" s="5" t="s">
        <v>33</v>
      </c>
      <c r="F12" s="6" t="s">
        <v>30</v>
      </c>
      <c r="G12" s="7" t="s">
        <v>49</v>
      </c>
      <c r="H12" s="8" t="s">
        <v>2</v>
      </c>
      <c r="I12" s="8" t="s">
        <v>3</v>
      </c>
      <c r="J12" s="8" t="s">
        <v>4</v>
      </c>
      <c r="K12" s="8" t="s">
        <v>5</v>
      </c>
      <c r="L12" s="8" t="s">
        <v>6</v>
      </c>
      <c r="M12" s="8" t="s">
        <v>7</v>
      </c>
      <c r="N12" s="8" t="s">
        <v>8</v>
      </c>
      <c r="O12" s="8" t="s">
        <v>9</v>
      </c>
      <c r="P12" s="8" t="s">
        <v>10</v>
      </c>
      <c r="Q12" s="8" t="s">
        <v>11</v>
      </c>
      <c r="R12" s="8" t="s">
        <v>12</v>
      </c>
      <c r="S12" s="8" t="s">
        <v>13</v>
      </c>
      <c r="T12" s="9" t="s">
        <v>14</v>
      </c>
    </row>
    <row r="13" spans="1:22" ht="20.100000000000001" customHeight="1" x14ac:dyDescent="0.2">
      <c r="A13" s="37" t="s">
        <v>38</v>
      </c>
      <c r="B13" s="40" t="s">
        <v>26</v>
      </c>
      <c r="C13" s="40" t="s">
        <v>34</v>
      </c>
      <c r="D13" s="10" t="s">
        <v>32</v>
      </c>
      <c r="E13" s="43">
        <v>74000000</v>
      </c>
      <c r="F13" s="63">
        <f>E13/12</f>
        <v>6166666.666666667</v>
      </c>
      <c r="G13" s="60" t="s">
        <v>29</v>
      </c>
      <c r="H13" s="13">
        <f>8421876.37</f>
        <v>8421876.3699999992</v>
      </c>
      <c r="I13" s="13">
        <f>7580657.55</f>
        <v>7580657.5499999998</v>
      </c>
      <c r="J13" s="13">
        <f>8563977.33</f>
        <v>8563977.3300000001</v>
      </c>
      <c r="K13" s="13">
        <f>7496914.7</f>
        <v>7496914.7000000002</v>
      </c>
      <c r="L13" s="13">
        <f>8762364.59</f>
        <v>8762364.5899999999</v>
      </c>
      <c r="M13" s="13">
        <f>7282599.47</f>
        <v>7282599.4699999997</v>
      </c>
      <c r="N13" s="13">
        <v>10194603.560000001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4">
        <f>SUM(H13:S13)</f>
        <v>58302993.57</v>
      </c>
      <c r="V13" s="20"/>
    </row>
    <row r="14" spans="1:22" ht="20.100000000000001" customHeight="1" x14ac:dyDescent="0.2">
      <c r="A14" s="38"/>
      <c r="B14" s="41"/>
      <c r="C14" s="42"/>
      <c r="D14" s="10" t="s">
        <v>32</v>
      </c>
      <c r="E14" s="44"/>
      <c r="F14" s="64"/>
      <c r="G14" s="61"/>
      <c r="H14" s="13">
        <f>332023.91</f>
        <v>332023.90999999997</v>
      </c>
      <c r="I14" s="13">
        <f>144088.78</f>
        <v>144088.78</v>
      </c>
      <c r="J14" s="13">
        <f>214612.29</f>
        <v>214612.29</v>
      </c>
      <c r="K14" s="13">
        <f>144709.95</f>
        <v>144709.95000000001</v>
      </c>
      <c r="L14" s="13">
        <f>276790.19</f>
        <v>276790.19</v>
      </c>
      <c r="M14" s="13">
        <f>175548.36</f>
        <v>175548.36</v>
      </c>
      <c r="N14" s="13">
        <v>179851.83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4">
        <f>SUM(H14:S14)</f>
        <v>1467625.31</v>
      </c>
      <c r="V14" s="20"/>
    </row>
    <row r="15" spans="1:22" ht="20.100000000000001" customHeight="1" x14ac:dyDescent="0.2">
      <c r="A15" s="38"/>
      <c r="B15" s="41"/>
      <c r="C15" s="19" t="s">
        <v>25</v>
      </c>
      <c r="D15" s="10" t="s">
        <v>22</v>
      </c>
      <c r="E15" s="11">
        <v>8500000</v>
      </c>
      <c r="F15" s="12">
        <f t="shared" ref="F15:F17" si="0">E15/12</f>
        <v>708333.33333333337</v>
      </c>
      <c r="G15" s="61"/>
      <c r="H15" s="13">
        <v>352878.08000000002</v>
      </c>
      <c r="I15" s="13">
        <v>356646.53</v>
      </c>
      <c r="J15" s="13">
        <v>510815.03</v>
      </c>
      <c r="K15" s="13">
        <v>536029.15</v>
      </c>
      <c r="L15" s="13">
        <v>444121.36</v>
      </c>
      <c r="M15" s="13">
        <v>453790.89</v>
      </c>
      <c r="N15" s="13">
        <v>438415.83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4">
        <f t="shared" ref="T15:T17" si="1">SUM(H15:S15)</f>
        <v>3092696.87</v>
      </c>
    </row>
    <row r="16" spans="1:22" ht="20.100000000000001" customHeight="1" x14ac:dyDescent="0.2">
      <c r="A16" s="38"/>
      <c r="B16" s="41"/>
      <c r="C16" s="40" t="s">
        <v>28</v>
      </c>
      <c r="D16" s="10" t="s">
        <v>32</v>
      </c>
      <c r="E16" s="11">
        <v>16000000</v>
      </c>
      <c r="F16" s="12">
        <f t="shared" si="0"/>
        <v>1333333.3333333333</v>
      </c>
      <c r="G16" s="61"/>
      <c r="H16" s="13">
        <v>0</v>
      </c>
      <c r="I16" s="13">
        <v>644170.52</v>
      </c>
      <c r="J16" s="13">
        <v>645843.31000000006</v>
      </c>
      <c r="K16" s="13">
        <v>871519.37</v>
      </c>
      <c r="L16" s="13">
        <v>857236.53</v>
      </c>
      <c r="M16" s="13">
        <v>918931.01</v>
      </c>
      <c r="N16" s="13">
        <v>1030310.12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4">
        <f t="shared" si="1"/>
        <v>4968010.8600000003</v>
      </c>
    </row>
    <row r="17" spans="1:20" ht="20.100000000000001" customHeight="1" x14ac:dyDescent="0.2">
      <c r="A17" s="38"/>
      <c r="B17" s="42"/>
      <c r="C17" s="42"/>
      <c r="D17" s="10" t="s">
        <v>22</v>
      </c>
      <c r="E17" s="11">
        <v>6500000</v>
      </c>
      <c r="F17" s="12">
        <f t="shared" si="0"/>
        <v>541666.66666666663</v>
      </c>
      <c r="G17" s="62"/>
      <c r="H17" s="13">
        <v>0</v>
      </c>
      <c r="I17" s="13">
        <v>282375.09000000003</v>
      </c>
      <c r="J17" s="13">
        <v>247411.1</v>
      </c>
      <c r="K17" s="13">
        <v>305537.71999999997</v>
      </c>
      <c r="L17" s="13">
        <v>280530.56</v>
      </c>
      <c r="M17" s="13">
        <v>280975.17</v>
      </c>
      <c r="N17" s="13">
        <v>298977.39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4">
        <f t="shared" si="1"/>
        <v>1695807.0299999998</v>
      </c>
    </row>
    <row r="18" spans="1:20" ht="20.100000000000001" customHeight="1" thickBot="1" x14ac:dyDescent="0.25">
      <c r="A18" s="39"/>
      <c r="B18" s="47" t="s">
        <v>31</v>
      </c>
      <c r="C18" s="47"/>
      <c r="D18" s="47"/>
      <c r="E18" s="15">
        <f>SUM(E13:E17)</f>
        <v>105000000</v>
      </c>
      <c r="F18" s="16">
        <f>SUM(F13:F17)</f>
        <v>8750000</v>
      </c>
      <c r="G18" s="17"/>
      <c r="H18" s="15">
        <f>SUM(H13:H17)</f>
        <v>9106778.3599999994</v>
      </c>
      <c r="I18" s="15">
        <f t="shared" ref="I18:S18" si="2">SUM(I13:I17)</f>
        <v>9007938.4700000007</v>
      </c>
      <c r="J18" s="15">
        <f t="shared" si="2"/>
        <v>10182659.059999999</v>
      </c>
      <c r="K18" s="15">
        <f t="shared" si="2"/>
        <v>9354710.8900000006</v>
      </c>
      <c r="L18" s="15">
        <f t="shared" si="2"/>
        <v>10621043.229999999</v>
      </c>
      <c r="M18" s="15">
        <f t="shared" si="2"/>
        <v>9111844.9000000004</v>
      </c>
      <c r="N18" s="15">
        <f t="shared" si="2"/>
        <v>12142158.73</v>
      </c>
      <c r="O18" s="15">
        <f t="shared" si="2"/>
        <v>0</v>
      </c>
      <c r="P18" s="15">
        <f t="shared" si="2"/>
        <v>0</v>
      </c>
      <c r="Q18" s="15">
        <f t="shared" si="2"/>
        <v>0</v>
      </c>
      <c r="R18" s="15">
        <f t="shared" si="2"/>
        <v>0</v>
      </c>
      <c r="S18" s="15">
        <f t="shared" si="2"/>
        <v>0</v>
      </c>
      <c r="T18" s="18">
        <f>SUM(H18:S18)</f>
        <v>69527133.640000001</v>
      </c>
    </row>
    <row r="19" spans="1:20" ht="8.1" customHeight="1" thickBo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20.100000000000001" customHeight="1" thickBot="1" x14ac:dyDescent="0.25">
      <c r="A20" s="48" t="s">
        <v>36</v>
      </c>
      <c r="B20" s="49"/>
      <c r="C20" s="49"/>
      <c r="D20" s="49"/>
      <c r="E20" s="22">
        <f>SUM(E18)</f>
        <v>105000000</v>
      </c>
      <c r="F20" s="23">
        <f>SUM(F18)</f>
        <v>8750000</v>
      </c>
      <c r="G20" s="50" t="s">
        <v>37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  <c r="T20" s="22">
        <f>SUM(T18)</f>
        <v>69527133.640000001</v>
      </c>
    </row>
    <row r="21" spans="1:20" ht="15.75" x14ac:dyDescent="0.2">
      <c r="A21" s="45" t="s">
        <v>44</v>
      </c>
      <c r="B21" s="45"/>
      <c r="C21" s="45"/>
      <c r="D21" s="45"/>
      <c r="E21" s="45"/>
      <c r="F21" s="4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0.100000000000001" customHeight="1" x14ac:dyDescent="0.2">
      <c r="A22" s="24"/>
      <c r="B22" s="24"/>
      <c r="C22" s="24"/>
      <c r="D22" s="24"/>
      <c r="E22" s="24"/>
      <c r="F22" s="24"/>
      <c r="G22" s="24"/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8"/>
    </row>
    <row r="23" spans="1:20" ht="20.100000000000001" customHeight="1" x14ac:dyDescent="0.2">
      <c r="A23" s="29" t="s">
        <v>27</v>
      </c>
      <c r="B23" s="24"/>
      <c r="C23" s="24"/>
      <c r="D23" s="24"/>
      <c r="E23" s="24"/>
      <c r="F23" s="30"/>
      <c r="G23" s="24"/>
      <c r="I23" s="25"/>
      <c r="J23" s="25"/>
      <c r="K23" s="25"/>
      <c r="L23" s="25"/>
      <c r="M23" s="25"/>
      <c r="N23" s="25"/>
      <c r="O23" s="25"/>
      <c r="P23" s="25"/>
      <c r="Q23" s="25"/>
      <c r="R23" s="27"/>
      <c r="S23" s="25"/>
      <c r="T23" s="28"/>
    </row>
    <row r="24" spans="1:20" ht="22.5" customHeight="1" x14ac:dyDescent="0.2">
      <c r="A24" s="59" t="s">
        <v>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ht="40.5" customHeight="1" x14ac:dyDescent="0.2">
      <c r="A25" s="46" t="s">
        <v>50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20.100000000000001" customHeight="1" x14ac:dyDescent="0.2">
      <c r="E26" s="20"/>
      <c r="F26" s="20"/>
      <c r="G26" s="20"/>
    </row>
    <row r="27" spans="1:20" s="32" customFormat="1" ht="20.100000000000001" customHeight="1" x14ac:dyDescent="0.2">
      <c r="A27" s="36" t="s">
        <v>40</v>
      </c>
      <c r="B27" s="36"/>
    </row>
    <row r="28" spans="1:20" s="32" customFormat="1" ht="20.100000000000001" customHeight="1" x14ac:dyDescent="0.2">
      <c r="A28" s="31" t="s">
        <v>41</v>
      </c>
      <c r="B28" s="31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20" s="32" customFormat="1" ht="20.100000000000001" customHeight="1" x14ac:dyDescent="0.2">
      <c r="A29" s="36" t="s">
        <v>42</v>
      </c>
      <c r="B29" s="36"/>
    </row>
    <row r="30" spans="1:20" ht="20.100000000000001" customHeight="1" x14ac:dyDescent="0.2">
      <c r="T30" s="32"/>
    </row>
    <row r="31" spans="1:20" ht="20.100000000000001" customHeight="1" x14ac:dyDescent="0.2">
      <c r="T31" s="32"/>
    </row>
    <row r="32" spans="1:20" ht="20.100000000000001" customHeight="1" x14ac:dyDescent="0.2">
      <c r="N32" s="34"/>
      <c r="O32" s="34"/>
      <c r="T32" s="32"/>
    </row>
    <row r="33" spans="14:20" ht="20.100000000000001" customHeight="1" x14ac:dyDescent="0.2">
      <c r="N33" s="34"/>
      <c r="O33" s="34"/>
      <c r="T33" s="32"/>
    </row>
    <row r="34" spans="14:20" x14ac:dyDescent="0.2">
      <c r="N34" s="34"/>
      <c r="O34" s="34"/>
      <c r="T34" s="32"/>
    </row>
    <row r="35" spans="14:20" x14ac:dyDescent="0.2">
      <c r="N35" s="34"/>
      <c r="O35" s="34"/>
    </row>
    <row r="36" spans="14:20" x14ac:dyDescent="0.2">
      <c r="N36" s="34"/>
      <c r="O36" s="34"/>
    </row>
    <row r="37" spans="14:20" ht="15.75" x14ac:dyDescent="0.2">
      <c r="N37" s="34"/>
      <c r="O37" s="35"/>
    </row>
    <row r="46" spans="14:20" ht="20.100000000000001" customHeight="1" x14ac:dyDescent="0.2"/>
    <row r="47" spans="14:20" ht="20.100000000000001" customHeight="1" x14ac:dyDescent="0.2"/>
    <row r="48" spans="14:20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</sheetData>
  <mergeCells count="24">
    <mergeCell ref="A2:T2"/>
    <mergeCell ref="A3:T3"/>
    <mergeCell ref="A4:T4"/>
    <mergeCell ref="S9:T9"/>
    <mergeCell ref="A10:E10"/>
    <mergeCell ref="G10:T10"/>
    <mergeCell ref="A11:D11"/>
    <mergeCell ref="E11:F11"/>
    <mergeCell ref="G11:T11"/>
    <mergeCell ref="A24:T24"/>
    <mergeCell ref="A27:B27"/>
    <mergeCell ref="G13:G17"/>
    <mergeCell ref="F13:F14"/>
    <mergeCell ref="A29:B29"/>
    <mergeCell ref="A13:A18"/>
    <mergeCell ref="B13:B17"/>
    <mergeCell ref="C13:C14"/>
    <mergeCell ref="E13:E14"/>
    <mergeCell ref="A21:F21"/>
    <mergeCell ref="A25:T25"/>
    <mergeCell ref="C16:C17"/>
    <mergeCell ref="B18:D18"/>
    <mergeCell ref="A20:D20"/>
    <mergeCell ref="G20:S20"/>
  </mergeCells>
  <phoneticPr fontId="14" type="noConversion"/>
  <hyperlinks>
    <hyperlink ref="A27" r:id="rId1" display="Fundamento legal: Lei nº 23.751, de 30/12/2020" xr:uid="{092D62E5-287B-4720-A671-87B1148078D1}"/>
    <hyperlink ref="A27:B27" r:id="rId2" display="LOA: Lei Estadual n° 25.698, de 14/01/2026" xr:uid="{0DCAEB86-42C4-466C-BFBA-F2902A59FA06}"/>
    <hyperlink ref="A28" r:id="rId3" display="Fundamento legal: Lei nº 23.751, de 30/12/2020" xr:uid="{C4669DCB-E2E3-43E0-BF17-7B560D26E668}"/>
    <hyperlink ref="A28:B28" r:id="rId4" display="Fundamento legal: Lei Complementar nº 101/2000, art. 48-A, II; Lei nº 4.320/64 arts. 2°, 3°, 35, I, e 57; Lei nº 12.527/2011 art. 8°, §1°, II" xr:uid="{D22E9D9E-3E8E-48A0-8F50-8C587C8633CE}"/>
    <hyperlink ref="A29" r:id="rId5" display="Fundamento legal: Lei nº 23.751, de 30/12/2020" xr:uid="{7FA2E507-E6EC-400E-AB3E-C246992754AA}"/>
    <hyperlink ref="A29:B29" r:id="rId6" display="LOA: Lei nº 25.124, de 30/12/2024" xr:uid="{F1A15A6E-2DBD-4BD5-B3E6-60520DE4AB5B}"/>
  </hyperlinks>
  <pageMargins left="0.25" right="0.25" top="0.26250000000000001" bottom="0.75" header="0.3" footer="0.3"/>
  <pageSetup paperSize="9" scale="27" fitToHeight="0" orientation="landscape" r:id="rId7"/>
  <headerFooter>
    <oddHeader xml:space="preserve">&amp;C&amp;"Arial,Negrito"&amp;20
</oddHeader>
    <oddFooter>Página &amp;P</oddFoot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FE277A-D2FD-4F0F-B94F-AFC54BDECB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294F72-22D3-49B1-ADAA-942F8AA05794}">
  <ds:schemaRefs>
    <ds:schemaRef ds:uri="6cdcdf08-9007-4546-b332-2dd8ed0a8e0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eb0982ca-2f34-4782-ae56-e7017963951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DEAAF5-CF25-4EF7-8D5E-A3546E572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Receitas_2026 - FEGAJ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Fernanda Karolina Pereira De Azevedo</cp:lastModifiedBy>
  <cp:lastPrinted>2026-08-11T14:48:56Z</cp:lastPrinted>
  <dcterms:created xsi:type="dcterms:W3CDTF">2024-07-16T15:11:57Z</dcterms:created>
  <dcterms:modified xsi:type="dcterms:W3CDTF">2026-08-12T13:45:35Z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